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VSJ\Downloads\APF\JULY\The Highlands at Godrej City, Panvel\"/>
    </mc:Choice>
  </mc:AlternateContent>
  <bookViews>
    <workbookView xWindow="0" yWindow="0" windowWidth="20490" windowHeight="7755"/>
  </bookViews>
  <sheets>
    <sheet name="report" sheetId="7" r:id="rId1"/>
    <sheet name="T1" sheetId="4" r:id="rId2"/>
    <sheet name="T2" sheetId="5" r:id="rId3"/>
  </sheets>
  <definedNames>
    <definedName name="_xlnm.Print_Area" localSheetId="0">report!$A$1:$I$330</definedName>
  </definedNames>
  <calcPr calcId="152511"/>
</workbook>
</file>

<file path=xl/calcChain.xml><?xml version="1.0" encoding="utf-8"?>
<calcChain xmlns="http://schemas.openxmlformats.org/spreadsheetml/2006/main">
  <c r="F291" i="7" l="1"/>
  <c r="J63" i="7"/>
  <c r="J74" i="7" l="1"/>
  <c r="I77" i="7" s="1"/>
  <c r="H83" i="7"/>
  <c r="H82" i="7"/>
  <c r="H81" i="7"/>
  <c r="H80" i="7"/>
  <c r="H79" i="7"/>
  <c r="H78" i="7"/>
  <c r="H77" i="7"/>
  <c r="E297" i="7" l="1"/>
  <c r="F185" i="7"/>
  <c r="F184" i="7"/>
  <c r="F183" i="7"/>
  <c r="F182" i="7"/>
  <c r="F180" i="7"/>
  <c r="F177" i="7"/>
  <c r="I177" i="7" s="1"/>
  <c r="F179" i="7"/>
  <c r="F117" i="7"/>
  <c r="F116" i="7"/>
  <c r="F113" i="7"/>
  <c r="F112" i="7"/>
  <c r="F115" i="7"/>
  <c r="F114" i="7"/>
  <c r="F111" i="7"/>
  <c r="F110" i="7"/>
  <c r="F108" i="7"/>
  <c r="F105" i="7"/>
  <c r="F104" i="7"/>
  <c r="F103" i="7"/>
  <c r="F107" i="7"/>
  <c r="F106" i="7"/>
  <c r="F101" i="7"/>
  <c r="I101" i="7" s="1"/>
  <c r="F100" i="7"/>
  <c r="I100" i="7" s="1"/>
  <c r="F122" i="7"/>
  <c r="F121" i="7"/>
  <c r="F126" i="7"/>
  <c r="F125" i="7"/>
  <c r="F131" i="7"/>
  <c r="F130" i="7"/>
  <c r="F135" i="7"/>
  <c r="F134" i="7"/>
  <c r="F140" i="7"/>
  <c r="F139" i="7"/>
  <c r="F144" i="7"/>
  <c r="F143" i="7"/>
  <c r="F158" i="7"/>
  <c r="F157" i="7"/>
  <c r="F162" i="7"/>
  <c r="F161" i="7"/>
  <c r="F149" i="7"/>
  <c r="F148" i="7"/>
  <c r="F152" i="7"/>
  <c r="F167" i="7"/>
  <c r="F166" i="7"/>
  <c r="F170" i="7"/>
  <c r="F189" i="7"/>
  <c r="F188" i="7"/>
  <c r="F193" i="7"/>
  <c r="F192" i="7"/>
  <c r="F197" i="7"/>
  <c r="F196" i="7"/>
  <c r="F201" i="7"/>
  <c r="F200" i="7"/>
  <c r="F206" i="7"/>
  <c r="F205" i="7"/>
  <c r="F210" i="7"/>
  <c r="F209" i="7"/>
  <c r="F215" i="7"/>
  <c r="F214" i="7"/>
  <c r="F218" i="7"/>
  <c r="F224" i="7"/>
  <c r="F223" i="7"/>
  <c r="F228" i="7"/>
  <c r="F227" i="7"/>
  <c r="F233" i="7"/>
  <c r="F232" i="7"/>
  <c r="F236" i="7"/>
  <c r="F283" i="7"/>
  <c r="F282" i="7"/>
  <c r="F274" i="7"/>
  <c r="F273" i="7"/>
  <c r="F265" i="7"/>
  <c r="I265" i="7" s="1"/>
  <c r="F264" i="7"/>
  <c r="I264" i="7" s="1"/>
  <c r="F120" i="7"/>
  <c r="F119" i="7"/>
  <c r="F124" i="7"/>
  <c r="F123" i="7"/>
  <c r="F129" i="7"/>
  <c r="F128" i="7"/>
  <c r="F133" i="7"/>
  <c r="F132" i="7"/>
  <c r="F138" i="7"/>
  <c r="F137" i="7"/>
  <c r="F142" i="7"/>
  <c r="F141" i="7"/>
  <c r="F147" i="7"/>
  <c r="F146" i="7"/>
  <c r="F151" i="7"/>
  <c r="F150" i="7"/>
  <c r="F156" i="7"/>
  <c r="F155" i="7"/>
  <c r="F160" i="7"/>
  <c r="F159" i="7"/>
  <c r="F165" i="7"/>
  <c r="F164" i="7"/>
  <c r="F169" i="7"/>
  <c r="F168" i="7"/>
  <c r="F187" i="7"/>
  <c r="F191" i="7"/>
  <c r="F190" i="7"/>
  <c r="F195" i="7"/>
  <c r="F199" i="7"/>
  <c r="F198" i="7"/>
  <c r="F204" i="7"/>
  <c r="F203" i="7"/>
  <c r="F208" i="7"/>
  <c r="F207" i="7"/>
  <c r="F213" i="7"/>
  <c r="F212" i="7"/>
  <c r="F217" i="7"/>
  <c r="F216" i="7"/>
  <c r="F222" i="7"/>
  <c r="F221" i="7"/>
  <c r="F226" i="7"/>
  <c r="F225" i="7"/>
  <c r="F231" i="7"/>
  <c r="F230" i="7"/>
  <c r="F235" i="7"/>
  <c r="F234" i="7"/>
  <c r="F290" i="7"/>
  <c r="F289" i="7"/>
  <c r="F286" i="7"/>
  <c r="F285" i="7"/>
  <c r="F281" i="7"/>
  <c r="F280" i="7"/>
  <c r="F277" i="7"/>
  <c r="F276" i="7"/>
  <c r="F272" i="7"/>
  <c r="F271" i="7"/>
  <c r="F268" i="7"/>
  <c r="F267" i="7"/>
  <c r="F259" i="7"/>
  <c r="I259" i="7" s="1"/>
  <c r="F258" i="7"/>
  <c r="F263" i="7"/>
  <c r="I263" i="7" s="1"/>
  <c r="F262" i="7"/>
  <c r="I262" i="7" s="1"/>
  <c r="F249" i="7"/>
  <c r="F248" i="7"/>
  <c r="F254" i="7"/>
  <c r="F255" i="7"/>
  <c r="F253" i="7"/>
  <c r="F256" i="7"/>
  <c r="K292" i="7" l="1"/>
  <c r="K283" i="7"/>
  <c r="K236" i="7"/>
  <c r="K228" i="7"/>
  <c r="K170" i="7"/>
  <c r="K162" i="7"/>
  <c r="I291" i="7"/>
  <c r="I290" i="7"/>
  <c r="I289" i="7"/>
  <c r="F288" i="7"/>
  <c r="F287" i="7"/>
  <c r="I287" i="7" s="1"/>
  <c r="I286" i="7"/>
  <c r="I285" i="7"/>
  <c r="I283" i="7"/>
  <c r="I282" i="7"/>
  <c r="I281" i="7"/>
  <c r="F279" i="7"/>
  <c r="I279" i="7" s="1"/>
  <c r="F278" i="7"/>
  <c r="I278" i="7" s="1"/>
  <c r="I277" i="7"/>
  <c r="I276" i="7"/>
  <c r="I274" i="7"/>
  <c r="I273" i="7"/>
  <c r="I271" i="7"/>
  <c r="F270" i="7"/>
  <c r="I270" i="7" s="1"/>
  <c r="F269" i="7"/>
  <c r="I269" i="7" s="1"/>
  <c r="I268" i="7"/>
  <c r="I267" i="7"/>
  <c r="F261" i="7"/>
  <c r="I261" i="7" s="1"/>
  <c r="F260" i="7"/>
  <c r="I260" i="7" s="1"/>
  <c r="I258" i="7"/>
  <c r="I255" i="7"/>
  <c r="I254" i="7"/>
  <c r="I253" i="7"/>
  <c r="F252" i="7"/>
  <c r="I252" i="7" s="1"/>
  <c r="F251" i="7"/>
  <c r="I251" i="7" s="1"/>
  <c r="I249" i="7"/>
  <c r="I248" i="7"/>
  <c r="F247" i="7"/>
  <c r="I247" i="7" s="1"/>
  <c r="F246" i="7"/>
  <c r="I246" i="7" s="1"/>
  <c r="I235" i="7"/>
  <c r="I234" i="7"/>
  <c r="I232" i="7"/>
  <c r="I231" i="7"/>
  <c r="I230" i="7"/>
  <c r="I228" i="7"/>
  <c r="I227" i="7"/>
  <c r="I224" i="7"/>
  <c r="I223" i="7"/>
  <c r="I222" i="7"/>
  <c r="I221" i="7"/>
  <c r="I218" i="7"/>
  <c r="I217" i="7"/>
  <c r="I214" i="7"/>
  <c r="I213" i="7"/>
  <c r="I210" i="7"/>
  <c r="I209" i="7"/>
  <c r="I208" i="7"/>
  <c r="I207" i="7"/>
  <c r="I206" i="7"/>
  <c r="I205" i="7"/>
  <c r="I204" i="7"/>
  <c r="I203" i="7"/>
  <c r="I200" i="7"/>
  <c r="I201" i="7"/>
  <c r="I199" i="7"/>
  <c r="I198" i="7"/>
  <c r="I196" i="7"/>
  <c r="I195" i="7"/>
  <c r="I191" i="7"/>
  <c r="I187" i="7"/>
  <c r="I184" i="7"/>
  <c r="I183" i="7"/>
  <c r="I117" i="7"/>
  <c r="I116" i="7"/>
  <c r="I113" i="7"/>
  <c r="I112" i="7"/>
  <c r="I108" i="7"/>
  <c r="I106" i="7"/>
  <c r="I105" i="7"/>
  <c r="I180" i="7"/>
  <c r="I179" i="7"/>
  <c r="I170" i="7"/>
  <c r="I169" i="7"/>
  <c r="I168" i="7"/>
  <c r="I166" i="7"/>
  <c r="I167" i="7"/>
  <c r="I165" i="7"/>
  <c r="I164" i="7"/>
  <c r="I161" i="7"/>
  <c r="I159" i="7"/>
  <c r="I158" i="7"/>
  <c r="I160" i="7"/>
  <c r="I156" i="7"/>
  <c r="I155" i="7"/>
  <c r="I148" i="7"/>
  <c r="I152" i="7"/>
  <c r="I151" i="7"/>
  <c r="I150" i="7"/>
  <c r="I149" i="7"/>
  <c r="I146" i="7"/>
  <c r="I143" i="7"/>
  <c r="I142" i="7"/>
  <c r="I141" i="7"/>
  <c r="I139" i="7"/>
  <c r="I140" i="7"/>
  <c r="I138" i="7"/>
  <c r="I137" i="7"/>
  <c r="I128" i="7"/>
  <c r="I133" i="7"/>
  <c r="I135" i="7"/>
  <c r="I132" i="7"/>
  <c r="I121" i="7"/>
  <c r="I129" i="7"/>
  <c r="I131" i="7"/>
  <c r="I130" i="7"/>
  <c r="I193" i="7"/>
  <c r="I192" i="7"/>
  <c r="I190" i="7"/>
  <c r="I189" i="7"/>
  <c r="I188" i="7"/>
  <c r="I126" i="7"/>
  <c r="I125" i="7"/>
  <c r="I124" i="7"/>
  <c r="I123" i="7"/>
  <c r="I122" i="7"/>
  <c r="I120" i="7"/>
  <c r="A285" i="7"/>
  <c r="A276" i="7"/>
  <c r="A267" i="7"/>
  <c r="A258" i="7"/>
  <c r="A251" i="7"/>
  <c r="A246" i="7"/>
  <c r="A230" i="7"/>
  <c r="A221" i="7"/>
  <c r="A212" i="7"/>
  <c r="A203" i="7"/>
  <c r="A195" i="7"/>
  <c r="A187" i="7"/>
  <c r="F292" i="7"/>
  <c r="I292" i="7" s="1"/>
  <c r="I288" i="7"/>
  <c r="F237" i="7"/>
  <c r="I237" i="7" s="1"/>
  <c r="I236" i="7"/>
  <c r="I233" i="7"/>
  <c r="A164" i="7"/>
  <c r="I280" i="7"/>
  <c r="I226" i="7"/>
  <c r="I225" i="7"/>
  <c r="I162" i="7"/>
  <c r="I157" i="7"/>
  <c r="A155" i="7"/>
  <c r="I272" i="7"/>
  <c r="F219" i="7"/>
  <c r="I219" i="7" s="1"/>
  <c r="I216" i="7"/>
  <c r="I215" i="7"/>
  <c r="I212" i="7"/>
  <c r="I147" i="7"/>
  <c r="A146" i="7"/>
  <c r="I144" i="7"/>
  <c r="A137" i="7"/>
  <c r="I256" i="7"/>
  <c r="I197" i="7"/>
  <c r="I134" i="7"/>
  <c r="A128" i="7"/>
  <c r="I119" i="7"/>
  <c r="A119" i="7"/>
  <c r="I185" i="7"/>
  <c r="I182" i="7"/>
  <c r="A182" i="7"/>
  <c r="I115" i="7"/>
  <c r="I114" i="7"/>
  <c r="I111" i="7"/>
  <c r="I110" i="7"/>
  <c r="A110" i="7"/>
  <c r="A103" i="7"/>
  <c r="I107" i="7"/>
  <c r="I104" i="7"/>
  <c r="I103" i="7"/>
  <c r="K293" i="7" l="1"/>
  <c r="H72" i="7"/>
  <c r="H71" i="7"/>
  <c r="H70" i="7"/>
  <c r="H69" i="7"/>
  <c r="H68" i="7"/>
  <c r="H67" i="7"/>
  <c r="H66" i="7"/>
  <c r="I66" i="7"/>
  <c r="E298" i="7" l="1"/>
  <c r="H61" i="7"/>
  <c r="H60" i="7"/>
  <c r="H59" i="7"/>
  <c r="H58" i="7"/>
  <c r="H57" i="7"/>
  <c r="H56" i="7"/>
  <c r="H55" i="7"/>
  <c r="J52" i="7"/>
  <c r="I55" i="7" l="1"/>
  <c r="I85" i="7" s="1"/>
  <c r="E296" i="7" l="1"/>
  <c r="B16" i="5" l="1"/>
  <c r="B14" i="5"/>
  <c r="E9" i="5" s="1"/>
  <c r="B12" i="5"/>
  <c r="E8" i="5" s="1"/>
  <c r="E10" i="5"/>
  <c r="B10" i="5"/>
  <c r="E7" i="5" s="1"/>
  <c r="B8" i="5"/>
  <c r="K7" i="5" s="1"/>
  <c r="H15" i="5" s="1"/>
  <c r="O7" i="5"/>
  <c r="H19" i="5" s="1"/>
  <c r="N7" i="5"/>
  <c r="H18" i="5" s="1"/>
  <c r="J7" i="5"/>
  <c r="H14" i="5" s="1"/>
  <c r="O6" i="5"/>
  <c r="G19" i="5" s="1"/>
  <c r="I6" i="5"/>
  <c r="I7" i="5" s="1"/>
  <c r="H13" i="5" s="1"/>
  <c r="E6" i="5"/>
  <c r="B6" i="5"/>
  <c r="J6" i="5" s="1"/>
  <c r="G14" i="5" s="1"/>
  <c r="E5" i="5"/>
  <c r="E4" i="5"/>
  <c r="B16" i="4"/>
  <c r="E10" i="4" s="1"/>
  <c r="B14" i="4"/>
  <c r="E9" i="4" s="1"/>
  <c r="B12" i="4"/>
  <c r="E8" i="4" s="1"/>
  <c r="B10" i="4"/>
  <c r="L7" i="4" s="1"/>
  <c r="H16" i="4" s="1"/>
  <c r="B8" i="4"/>
  <c r="K7" i="4" s="1"/>
  <c r="H15" i="4" s="1"/>
  <c r="N7" i="4"/>
  <c r="H18" i="4" s="1"/>
  <c r="K6" i="4"/>
  <c r="G15" i="4" s="1"/>
  <c r="I6" i="4"/>
  <c r="G13" i="4" s="1"/>
  <c r="B6" i="4"/>
  <c r="J7" i="4" s="1"/>
  <c r="H14" i="4" s="1"/>
  <c r="E4" i="4"/>
  <c r="O6" i="4" l="1"/>
  <c r="G19" i="4" s="1"/>
  <c r="G13" i="5"/>
  <c r="E6" i="4"/>
  <c r="M7" i="5"/>
  <c r="H17" i="5" s="1"/>
  <c r="H20" i="5" s="1"/>
  <c r="M6" i="5"/>
  <c r="G17" i="5" s="1"/>
  <c r="L7" i="5"/>
  <c r="H16" i="5" s="1"/>
  <c r="M7" i="4"/>
  <c r="H17" i="4" s="1"/>
  <c r="N6" i="5"/>
  <c r="G18" i="5" s="1"/>
  <c r="M6" i="4"/>
  <c r="G17" i="4" s="1"/>
  <c r="L6" i="5"/>
  <c r="G16" i="5" s="1"/>
  <c r="O7" i="4"/>
  <c r="H19" i="4" s="1"/>
  <c r="N6" i="4"/>
  <c r="G18" i="4" s="1"/>
  <c r="I7" i="4"/>
  <c r="H13" i="4" s="1"/>
  <c r="E5" i="4"/>
  <c r="J6" i="4"/>
  <c r="G14" i="4" s="1"/>
  <c r="L6" i="4"/>
  <c r="G16" i="4" s="1"/>
  <c r="E7" i="4"/>
  <c r="K6" i="5"/>
  <c r="G15" i="5" s="1"/>
  <c r="G20" i="5" l="1"/>
  <c r="G20" i="4"/>
  <c r="H20" i="4"/>
</calcChain>
</file>

<file path=xl/sharedStrings.xml><?xml version="1.0" encoding="utf-8"?>
<sst xmlns="http://schemas.openxmlformats.org/spreadsheetml/2006/main" count="671" uniqueCount="287">
  <si>
    <t>Boundaries</t>
  </si>
  <si>
    <t>North</t>
  </si>
  <si>
    <t>East</t>
  </si>
  <si>
    <t>West</t>
  </si>
  <si>
    <t>:</t>
  </si>
  <si>
    <t>As per Actual at site</t>
  </si>
  <si>
    <t>South</t>
  </si>
  <si>
    <t>As per Documents</t>
  </si>
  <si>
    <t>As per Site / Actual</t>
  </si>
  <si>
    <t>Government Guideline/ Circle rate for Land (Rs per sqft)</t>
  </si>
  <si>
    <t>Authorized Signatory Name &amp; Signature</t>
  </si>
  <si>
    <t>Name of Valuation Agency</t>
  </si>
  <si>
    <t>Boundaries Matching</t>
  </si>
  <si>
    <t>If No, then reason thereon</t>
  </si>
  <si>
    <t>As per Legal Documents</t>
  </si>
  <si>
    <t>Date of Technical Initiation</t>
  </si>
  <si>
    <t>Class of Locality</t>
  </si>
  <si>
    <t>Type of Road</t>
  </si>
  <si>
    <t>Distance from Bus stand (Km)</t>
  </si>
  <si>
    <t>Distance from the Main Market (Km)</t>
  </si>
  <si>
    <t>Property falls under Seismic Zone</t>
  </si>
  <si>
    <t>Property Falls under Flood Zone</t>
  </si>
  <si>
    <t>Zone/Locality/Surrounding/Civic Amenities</t>
  </si>
  <si>
    <t>Any risk of Demolition</t>
  </si>
  <si>
    <t>Property Falls in Cyclone Zone</t>
  </si>
  <si>
    <t>Electrification/Electric poles observed</t>
  </si>
  <si>
    <t>Latitude</t>
  </si>
  <si>
    <t>Longitude</t>
  </si>
  <si>
    <t>Valuer Certification/Disclaimer</t>
  </si>
  <si>
    <t>Extra Amenities available</t>
  </si>
  <si>
    <t>Infrastructure in the area</t>
  </si>
  <si>
    <t>Status of Holding</t>
  </si>
  <si>
    <t>Branch Name/ID</t>
  </si>
  <si>
    <t>Name of Engineer Visited the property</t>
  </si>
  <si>
    <t>Degree of Risk Associated</t>
  </si>
  <si>
    <t>Property Falls in CR Zone</t>
  </si>
  <si>
    <t>Date of Report Release</t>
  </si>
  <si>
    <t>Documents Provided by GHF</t>
  </si>
  <si>
    <t>Request from GHF Employee</t>
  </si>
  <si>
    <t>Name of the person met at site &amp; Contact No.</t>
  </si>
  <si>
    <t>Width of the Road in ft.</t>
  </si>
  <si>
    <t>NDMA Guidelines</t>
  </si>
  <si>
    <t>APF Report Format</t>
  </si>
  <si>
    <t>Project Name</t>
  </si>
  <si>
    <t>Project Address</t>
  </si>
  <si>
    <t>Data from APF Request Form</t>
  </si>
  <si>
    <t>As per ARF</t>
  </si>
  <si>
    <t>Builder Group Name</t>
  </si>
  <si>
    <t>Developer Name</t>
  </si>
  <si>
    <t>Developer Office Address</t>
  </si>
  <si>
    <t>General Details</t>
  </si>
  <si>
    <t>Name of Municipal Corporation/Authority</t>
  </si>
  <si>
    <t>RERA Registration No.</t>
  </si>
  <si>
    <t>RERA Registration Validity</t>
  </si>
  <si>
    <t>Project Launch Date</t>
  </si>
  <si>
    <t>Construction Start Date</t>
  </si>
  <si>
    <t>Proposed Date of Completion (As per RERA)</t>
  </si>
  <si>
    <t>Developer Bank Name (As per RERA)</t>
  </si>
  <si>
    <t>Project Type (Mixed, Residential, Comm.)</t>
  </si>
  <si>
    <t>Free/ Fungible FSI</t>
  </si>
  <si>
    <t>Total Number of Units Planned</t>
  </si>
  <si>
    <t>Total Number of Units Approved</t>
  </si>
  <si>
    <t>If Mixed, No. of Commercial Units</t>
  </si>
  <si>
    <t>Project Structure</t>
  </si>
  <si>
    <t>Building/Tower Name/No.</t>
  </si>
  <si>
    <t>Type (Sale/Rehab)</t>
  </si>
  <si>
    <t>No. of Floors Planned</t>
  </si>
  <si>
    <t>No. of Floors Approved</t>
  </si>
  <si>
    <t>Building Permission &amp; Other Approvals</t>
  </si>
  <si>
    <t>Construction as per Approved/ Sanctioned Plans</t>
  </si>
  <si>
    <t>LOI/IOD Details</t>
  </si>
  <si>
    <t>Approved Plan Details</t>
  </si>
  <si>
    <t>Environmental Clearance Details</t>
  </si>
  <si>
    <t>Airport Authority Clearance Details</t>
  </si>
  <si>
    <t>Other NOC Details</t>
  </si>
  <si>
    <t>Construction Status</t>
  </si>
  <si>
    <t xml:space="preserve">Project Specific Remarks &amp; Observation </t>
  </si>
  <si>
    <t>Name of the Project</t>
  </si>
  <si>
    <t>Measurement Unit of Area (Sq. Ft./Sq. Mt.)</t>
  </si>
  <si>
    <t>Car Parking Charges</t>
  </si>
  <si>
    <t>Other Charges</t>
  </si>
  <si>
    <t>Remarks / Observations</t>
  </si>
  <si>
    <t>Site &amp; Building/Tower Photographs</t>
  </si>
  <si>
    <t>Location Cum Root Map (Satelite View)</t>
  </si>
  <si>
    <t>Unit Details, Nomenclature and Area Details</t>
  </si>
  <si>
    <t>I certify that to the best of my knowledge and belief:</t>
  </si>
  <si>
    <t>The statements of fact contained in this report are true and correct.</t>
  </si>
  <si>
    <t>The reported analyses, opinion and conclusions are limited only by the reported assumptions and limiting conditions, and are my personal, impartial, and unbiased professional analyses, opinions and conclusions.</t>
  </si>
  <si>
    <t>I have no present or prospective interest in the property that is the subject of this report, and I have no personal interest with respect to the parties involved.</t>
  </si>
  <si>
    <t>I have no bias with respect to the property that is the subject of this report or to the parties involved with this assignment.</t>
  </si>
  <si>
    <t>My engagement in this assignment was not contingent upon developing or reporting predetermined results.</t>
  </si>
  <si>
    <t>My compensation for completing this assignment is not contingent upon the reporting of predetermined value or direction in value that favours the cause of the client, the amount of the value opinion, the attainment of a stipulated result, or the occurrence of a subsequent event directly related to the intended use of this appraisal.</t>
  </si>
  <si>
    <t>I have not made a personal inspection of the property that is the subject of this report. My valuation executive (valuer code above) has undertaken the inspection of the property that is the subject of this report.</t>
  </si>
  <si>
    <t>No one has provided significant mass appraisal assistance to the person signing this certification.</t>
  </si>
  <si>
    <t>V.S.JADON &amp; CO VALUERS  LLP</t>
  </si>
  <si>
    <t>Freehold</t>
  </si>
  <si>
    <t>Residential</t>
  </si>
  <si>
    <t>Plot Area (In Sq.Mt)</t>
  </si>
  <si>
    <t>Proposed Built up Area (In Sq.Mt)</t>
  </si>
  <si>
    <t>Permissible Built up Area (In Sq.Mt)</t>
  </si>
  <si>
    <t>-</t>
  </si>
  <si>
    <t>Entrance, Drop-off points, Central Breezeway, Open Party, Lawn, Zen Garden, Jogging Track, Pet Zone, Amphitheatre, Senior Citizen's Area, Reflexology pathway, Outdoor Activity Lawn, Chlorine-free infinity Pool, Chlorine-free Kid's Pool, Kids Play Area, Barbeque corner, Seating Promenade, Clubhouse, Cafe, Gym, Basketball Court, Futsal Court, Cricket pitch, Sunken Seating with Planters, Canopy covered Walkway, Spa, Reading Room, Yoga/Aerobics Room, Indoor games, Billiards Room.</t>
  </si>
  <si>
    <t>Developing</t>
  </si>
  <si>
    <t>Bitumen</t>
  </si>
  <si>
    <t>Yes</t>
  </si>
  <si>
    <t>III</t>
  </si>
  <si>
    <t>No</t>
  </si>
  <si>
    <t>None</t>
  </si>
  <si>
    <t>Low</t>
  </si>
  <si>
    <t>Open Plot</t>
  </si>
  <si>
    <t>Sale</t>
  </si>
  <si>
    <t>CC Details</t>
  </si>
  <si>
    <t>Particulars</t>
  </si>
  <si>
    <t xml:space="preserve">totaL floor </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</si>
  <si>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</si>
  <si>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</si>
  <si>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</si>
  <si>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</si>
  <si>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</si>
  <si>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</si>
  <si>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</si>
  <si>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</si>
  <si>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</si>
  <si>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</si>
  <si>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</si>
  <si>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</si>
  <si>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</si>
  <si>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</si>
  <si>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</si>
  <si>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</si>
  <si>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</si>
  <si>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</si>
  <si>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</si>
  <si>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</si>
  <si>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 xml:space="preserve"> </t>
  </si>
  <si>
    <t>Plinth</t>
  </si>
  <si>
    <t>RCC</t>
  </si>
  <si>
    <t>total</t>
  </si>
  <si>
    <t>Godrej One, Vikhroli East, Mumbai</t>
  </si>
  <si>
    <t>Flat/Shop No.</t>
  </si>
  <si>
    <t>Description</t>
  </si>
  <si>
    <t>Gross Carpet area</t>
  </si>
  <si>
    <t>Attached Terrace area</t>
  </si>
  <si>
    <t>1st Floor</t>
  </si>
  <si>
    <t>Project Site Address</t>
  </si>
  <si>
    <t>Date &amp; Time of Site Visit</t>
  </si>
  <si>
    <t>Distance from nearest Railway/Metro/Airport (Km)</t>
  </si>
  <si>
    <t>Distance from the nearest School (Km)</t>
  </si>
  <si>
    <t>Distance from Hospital (Km)</t>
  </si>
  <si>
    <t>Market Value</t>
  </si>
  <si>
    <t>Guideline Values &amp; Distress Value</t>
  </si>
  <si>
    <t>Distress Value (Rs. Per sqft)</t>
  </si>
  <si>
    <t>Building/Tower &amp; Floor</t>
  </si>
  <si>
    <t>Site Visit Date &amp; Time</t>
  </si>
  <si>
    <t xml:space="preserve"> -</t>
  </si>
  <si>
    <t>Under Construction</t>
  </si>
  <si>
    <t>Sq. Ft</t>
  </si>
  <si>
    <t>500000/-</t>
  </si>
  <si>
    <t>Government Guideline/ Circle rate for Flat Built up(Rs per sqft)</t>
  </si>
  <si>
    <t>2BHK</t>
  </si>
  <si>
    <t>1BHK</t>
  </si>
  <si>
    <t>Refuge Area</t>
  </si>
  <si>
    <t>Type of Saleable Area (CA/BUA/SBA/PlotArea)</t>
  </si>
  <si>
    <t>As applicable and documented.</t>
  </si>
  <si>
    <t>Basement</t>
  </si>
  <si>
    <t>Ground</t>
  </si>
  <si>
    <t>Podium</t>
  </si>
  <si>
    <t>Floors</t>
  </si>
  <si>
    <t>All work Completed. Wait For OC.</t>
  </si>
  <si>
    <t xml:space="preserve">Stage of construction: </t>
  </si>
  <si>
    <t>All work Completed. Part OC Received.</t>
  </si>
  <si>
    <t>Type of Work</t>
  </si>
  <si>
    <t>Completed Slab/Floor</t>
  </si>
  <si>
    <t>Progress %</t>
  </si>
  <si>
    <t>All work Completed. OC Received.</t>
  </si>
  <si>
    <t>RCC Slab</t>
  </si>
  <si>
    <t>Excavation in process</t>
  </si>
  <si>
    <t>Brick</t>
  </si>
  <si>
    <t>Excavation Completed</t>
  </si>
  <si>
    <t>Footing in Process</t>
  </si>
  <si>
    <t>Footing Completed</t>
  </si>
  <si>
    <t>Painting &amp; Wooden Work</t>
  </si>
  <si>
    <t>Plinth in process</t>
  </si>
  <si>
    <t>Plinth completed</t>
  </si>
  <si>
    <t xml:space="preserve">Water Supply </t>
  </si>
  <si>
    <t>Being Provisioned</t>
  </si>
  <si>
    <t>Electricity Supply</t>
  </si>
  <si>
    <t>Drainage Connection</t>
  </si>
  <si>
    <t>Project Completion %</t>
  </si>
  <si>
    <t>Completion %</t>
  </si>
  <si>
    <t>The Highlands at Godrej City, Panvel</t>
  </si>
  <si>
    <t>P52000026790</t>
  </si>
  <si>
    <t>Axis Bank</t>
  </si>
  <si>
    <t xml:space="preserve"> 30/10/2025. </t>
  </si>
  <si>
    <t>30/10/2025.</t>
  </si>
  <si>
    <t>Middle class</t>
  </si>
  <si>
    <t>About 5 km form Mangal Murti Clinic Dr Raut.</t>
  </si>
  <si>
    <t>Tower No.1</t>
  </si>
  <si>
    <t>Tower No.2</t>
  </si>
  <si>
    <t>Tower No.3</t>
  </si>
  <si>
    <t>2nd Floor Floor (Level 13.2 M)</t>
  </si>
  <si>
    <t>3rd Floor (Level 16.35 M)</t>
  </si>
  <si>
    <t xml:space="preserve">3rd Floor + Parking Floor 5th (Level 16.35 M) </t>
  </si>
  <si>
    <t>4th Floor (Level 19.675 M)</t>
  </si>
  <si>
    <t>1st Floor (Level 19.675M SFL &amp; 19.875 FFl)</t>
  </si>
  <si>
    <t>5th Floor (Level 22.825 M)</t>
  </si>
  <si>
    <t>2nd Floor (Level 22.825M)</t>
  </si>
  <si>
    <t>6th Floor (Level 25.775 M)</t>
  </si>
  <si>
    <t>3rd Floor (Level 25.775M)</t>
  </si>
  <si>
    <t>7th Floor (Level 28.725 M)</t>
  </si>
  <si>
    <t>4th Floor (Level 28.725M)</t>
  </si>
  <si>
    <t>Basement 0 + Parking Floor 0 (Level 0.6 M)</t>
  </si>
  <si>
    <t>Ground Floor (Level 6.9 M)</t>
  </si>
  <si>
    <t>Ground Floor (+B2) +Parking Floor 2 (Level 6.9 M)</t>
  </si>
  <si>
    <t>Saleable area
(60% Loading)</t>
  </si>
  <si>
    <t>Tower No.1 (Type C)</t>
  </si>
  <si>
    <t>Tower No.2 (Type C)</t>
  </si>
  <si>
    <t>Tower No.3 (Type A)</t>
  </si>
  <si>
    <t>Mr. Subrat Panigrahi- +91 9920361180</t>
  </si>
  <si>
    <t xml:space="preserve">Caroa Properties LLP
</t>
  </si>
  <si>
    <t>Godrej Group</t>
  </si>
  <si>
    <t>Office at Godrej One, 5th floor, Pirojshanagar, Eastern Express Highway, Vikhroli (East), Mumbai 400 079</t>
  </si>
  <si>
    <t>Sept 2020.</t>
  </si>
  <si>
    <t>Survey No 5-2</t>
  </si>
  <si>
    <t>Survey no 4-3 and 4-6</t>
  </si>
  <si>
    <t>Survey no 5-1</t>
  </si>
  <si>
    <t>MSRDC</t>
  </si>
  <si>
    <t>About 6.6KM from Rasayani Bus Depot</t>
  </si>
  <si>
    <t>About 3.7 KM from St. Wilfred's School, Panvel</t>
  </si>
  <si>
    <t>1. Approx. 2KM from
Village Market.
2. Approx. 10KM
from Panvel Main
Market.</t>
  </si>
  <si>
    <t>5.4KM from Somatne Railway
Station
10.5KM from Panvel Railway
Station</t>
  </si>
  <si>
    <t>MSRDC/SPA/ITP-3/CC/2020/502
Dated: 06/10/2020.</t>
  </si>
  <si>
    <t>JVK No.B/20/JMIN/970/2019-20.
Date : 03/12/2019.</t>
  </si>
  <si>
    <t>Approved Layout &amp; Floor Plans, CC, RERA certificate</t>
  </si>
  <si>
    <t>G + 1st to 39th Floors</t>
  </si>
  <si>
    <t>NOC for Height Clearance
NAVI/WEST/B/022820/450961
Dated : 12/03/2020.
Valid upto : 10/03/2028.</t>
  </si>
  <si>
    <t>Tree NOC details</t>
  </si>
  <si>
    <t>CA</t>
  </si>
  <si>
    <t>60/- from 2nd Floor</t>
  </si>
  <si>
    <t>RZ-5</t>
  </si>
  <si>
    <t>8th, 9th, 10th, 11th, 13th, 14th, 15th, 16th, 18th, 19th, 20th, 21st, 23rd, 24th, 25th, 26th, 28th, 29th, 30th, 31st, 33th, 34th, 35th, 36th, 38th &amp; 39th Floor</t>
  </si>
  <si>
    <t>12th, 17th, 22nd, 27th, 32nd &amp; 37th Floor</t>
  </si>
  <si>
    <t>5th, 6th, 7th, 8th, 10th, 11th, 12th, 13th, 15th, 16th, 17th, 18th, 20th, 21st, 22nd, 23rd, 25th, 26th, 27th, 28th, 30th, 31st, 32nd, 33rd, 35th &amp; 36th Floor</t>
  </si>
  <si>
    <t>9th, 14th, 19th, 24th, 29th &amp; 34th Floor</t>
  </si>
  <si>
    <t>B0 + P1 + G + 1st to 39th Floors</t>
  </si>
  <si>
    <t>B0 + P1 to P4 + G + 1st to 36th Floors</t>
  </si>
  <si>
    <t>1st Floor (Level 10.05 M) for Residential &amp; Meter Room</t>
  </si>
  <si>
    <t>1st Floor (Level 10.05 M)</t>
  </si>
  <si>
    <t>1st Floor (+B3) +Parking Floor 3 (Level 10.5 M) for Parking &amp; Residential</t>
  </si>
  <si>
    <t>Basement 3 + Parking Floor 3 (Level 10.05 M)</t>
  </si>
  <si>
    <t>Basement 2 + Parking Floor 2 (Level 6.9 M)</t>
  </si>
  <si>
    <t>Basement 4 + Parking Floor 4 (Level 13.2 M)</t>
  </si>
  <si>
    <t>Ground Floor + Parking Floor 5 (Level 16.35 M)</t>
  </si>
  <si>
    <t>Basement 1 + Parking Floor 1 (Level 3.75 M)</t>
  </si>
  <si>
    <t>2nd Floor Floor (Level 13.2 M) for Residential &amp; Meter Room, Double Height Lobby</t>
  </si>
  <si>
    <t>Fire NOC
Dated : 29/08/2020. (By MFS)</t>
  </si>
  <si>
    <t>SEIAA-EC-0000002285
Date : 25/06/2020.</t>
  </si>
  <si>
    <t>Rate Per Sq. Ft. (on Carpet area)</t>
  </si>
  <si>
    <t>Floor Rise Details Per Sq. Ft. (on Carpet area)</t>
  </si>
  <si>
    <t>Nov 2020.</t>
  </si>
  <si>
    <t>Integrated Township Project (ITP) on land bearing S.No.38/0, 74/0, 36/1, 73/0, 30/1, 75/0, 42/4, 42/1, 42/3, 32/2, 39/0, 43/0, 44/4, 70/1, 70/2, 72/0, 76/1, 76/2, 68/0, 81/2A, 81/2B, 40/0, 47/2, 50/12, 50/13, 69/0, 41/1, 41/2, 44/3, 47/1, 71/0, 36/2, 37/1, 37/2, 78/0 of village -Khanavale, Taluka-Panvel, Dist -Raigad, And
S.No.6/1, 6/5, 7/1, 6/6, 7/2, 7/3A, 7/4, 5/2B, 9/2, 4/1, 4/2, 4/3, 4/4, 4/5, 4/6, 7/3B, 7/B/1, 7/B/2, 7B/3, 7B/4, 7B/5, 7B/6, 7B/7, 7C/1, 7C/2, 7C/3, 7C/4, 7C/5, 7C/6, 7C/7, 7C/8, 8/3A/1, 8/3A/2, 8/3A/3, 8/3A/4, 8/3A/5, 8/3A/6, 8/3A/7, 8/3A/8, 8/3A/9, 8/3A/10, 8/D/1, 8/D/2, 8/D/3, 8/D/4, 8/D/5, 8/D/6, 8/D/7, 8/D/8, 8/B/1, 8/B/2, 8/B/3, 8/B/4, 8/B/5, 8/D/6, 8/D/7, 8/D/8, 8/B/1, 8/B/2, 8/B/3, 8/B/4, 8/B/5, 8/B/6, 8/C/1, 8/C/2, 8/1A/1, 8/1A/2, 8/1A/3, 8/1A/4, 8/1A/5, 8/1A/6, 9/B/1, 9/B/2, 9/B/3, 9/B/4, 9/B/5, 9/B/6, 9/B/7, 9/B/8, 9/D/1, 9/D/2, 9/D/3, 9/D/4, 9/D/5, 9/D/6, 9/D/7, 9/D/8, 9/C/1, 9/C/2, 9/C/3, 9/C/4, 9/C/5, 9/C/5, 9/C/6, 9/C/7, 9/C/8, 9/C/9, 7/C/9, 7/C/10 of village Talegaon, Taluka-Khalapur, Dist-Raigad - 410221</t>
  </si>
  <si>
    <t>S. Nos.4/1,4/2,4/3pt,4/4pt,4/5pt,4/6,5pt,6/6pt at Village- Talegaon, Taluka- Khalapur, Dist- Raigad - 410221</t>
  </si>
  <si>
    <t>The Highlands at Godrej City situated at Village- Talegaon, Taluka- Khalapur, Dist- Raigad - 410221</t>
  </si>
  <si>
    <t>Construction details: 
Tower No.1 = G + 1st to 39th Floor</t>
  </si>
  <si>
    <t>Construction details: Tower No.3 = B0 + P1 to P4 (BS)+ G + 1st to 36th Floor</t>
  </si>
  <si>
    <t>Construction details: Tower No.2 = B0 + P1 (BS) + G + 1st to 39th Floor</t>
  </si>
  <si>
    <t>P1 is  Basement</t>
  </si>
  <si>
    <t>P1 completion = 4%</t>
  </si>
  <si>
    <t>Basement i. e P1  Completed</t>
  </si>
  <si>
    <t>Basement work in Complete (B0)</t>
  </si>
  <si>
    <t>Basement work in Complete (P1)</t>
  </si>
  <si>
    <t>Basement work in Complete (P2)</t>
  </si>
  <si>
    <t>Basement work in Process  (B0)</t>
  </si>
  <si>
    <t>Basement work in  i.e Column work Complete (P1) or Plinth in process…</t>
  </si>
  <si>
    <t>Basement work in  i.e Column work Complete (P4) or Plinth in process…</t>
  </si>
  <si>
    <t xml:space="preserve">Please use this % </t>
  </si>
  <si>
    <t>Basement work in process (P0)</t>
  </si>
  <si>
    <t>Basement work in Complete (P3)</t>
  </si>
  <si>
    <t>06/10/2021.</t>
  </si>
  <si>
    <t>08/10/2021.
03:55 pm</t>
  </si>
  <si>
    <t>22/10/2021.</t>
  </si>
  <si>
    <t>Footing work are in process..</t>
  </si>
  <si>
    <t xml:space="preserve">Footing work are in process..
</t>
  </si>
  <si>
    <t>Rushil Sanghvi</t>
  </si>
  <si>
    <t>1. Construction work is in process at the time of Visit. 
2. We considered Saleable area as per our calculation.
3. We considered Carpet area as per Approved Plan.
4. We considered Gross carpet area = Net carpet
5. We considered Flat rate as per Market Inquires.
6. Car parking is subjected to authentic documentation.
7. Construction details are collected from Miss.Shweta More (8657553093).
7. RZ-5 plot consist of 7 towers but on RERA site only 3 towers are registered.</t>
  </si>
  <si>
    <t>10500/- to 11000/-</t>
  </si>
  <si>
    <t>Mr. Prathmesh</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</si>
</sst>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font>
    <font>
      <sz val="11"/>
      <color theme="1"/>
      <name val="Calibri"/>
      <family val="2"/>
      <scheme val="minor"/>
    </font>
    <font>
      <sz val="11"/>
      <color theme="1"/>
      <name val="Calibri"/>
      <family val="2"/>
    </font>
    <font>
      <sz val="11"/>
      <color rgb="FFFF0000"/>
      <name val="Calibri"/>
      <family val="2"/>
      <scheme val="minor"/>
    </font>
    <font>
      <b/>
      <sz val="11"/>
      <color theme="1"/>
      <name val="Calibri"/>
      <family val="2"/>
      <scheme val="minor"/>
    </font>
    <font>
      <b/>
      <sz val="16"/>
      <name val="Times New Roman"/>
      <family val="1"/>
    </font>
    <font>
      <sz val="16"/>
      <color theme="1"/>
      <name val="Times New Roman"/>
      <family val="1"/>
    </font>
    <font>
      <sz val="16"/>
      <name val="Times New Roman"/>
      <family val="1"/>
    </font>
    <font>
      <b/>
      <sz val="16"/>
      <color indexed="8"/>
      <name val="Times New Roman"/>
      <family val="1"/>
    </font>
    <font>
      <sz val="16"/>
      <color indexed="8"/>
      <name val="Times New Roman"/>
      <family val="1"/>
    </font>
    <font>
      <sz val="12"/>
      <color theme="1"/>
      <name val="Times New Roman"/>
      <family val="1"/>
    </font>
    <font>
      <sz val="11"/>
      <color rgb="FF000000"/>
      <name val="Times New Roman"/>
      <family val="1"/>
    </font>
    <font>
      <b/>
      <sz val="16"/>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EF2E8"/>
        <bgColor indexed="64"/>
      </patternFill>
    </fill>
    <fill>
      <patternFill patternType="solid">
        <fgColor theme="8"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9" fontId="2" fillId="0" borderId="0" applyFont="0" applyFill="0" applyBorder="0" applyAlignment="0" applyProtection="0"/>
    <xf numFmtId="0" fontId="1" fillId="0" borderId="0"/>
  </cellStyleXfs>
  <cellXfs count="200">
    <xf numFmtId="0" fontId="0" fillId="0" borderId="0" xfId="0"/>
    <xf numFmtId="0" fontId="4" fillId="2" borderId="1" xfId="0" applyFont="1" applyFill="1" applyBorder="1"/>
    <xf numFmtId="0" fontId="0" fillId="0" borderId="1" xfId="0" applyBorder="1"/>
    <xf numFmtId="0" fontId="0" fillId="0" borderId="0" xfId="0" applyBorder="1"/>
    <xf numFmtId="0" fontId="0" fillId="0" borderId="7" xfId="0" applyBorder="1"/>
    <xf numFmtId="0" fontId="0" fillId="0" borderId="0" xfId="0" applyAlignment="1">
      <alignment wrapText="1"/>
    </xf>
    <xf numFmtId="0" fontId="0" fillId="0" borderId="1" xfId="0" applyBorder="1" applyAlignment="1">
      <alignment wrapText="1"/>
    </xf>
    <xf numFmtId="0" fontId="3" fillId="0" borderId="0" xfId="0" applyFont="1"/>
    <xf numFmtId="9" fontId="0" fillId="0" borderId="1" xfId="1" applyFont="1" applyBorder="1"/>
    <xf numFmtId="0" fontId="7" fillId="0" borderId="1" xfId="0" applyFont="1" applyFill="1" applyBorder="1" applyAlignment="1">
      <alignment horizontal="center" vertical="top" wrapText="1"/>
    </xf>
    <xf numFmtId="0" fontId="6" fillId="0" borderId="0" xfId="0" applyFont="1" applyAlignment="1">
      <alignment vertical="top"/>
    </xf>
    <xf numFmtId="0" fontId="7" fillId="0" borderId="11" xfId="0" applyFont="1" applyFill="1" applyBorder="1" applyAlignment="1">
      <alignment vertical="top" wrapText="1"/>
    </xf>
    <xf numFmtId="0" fontId="7" fillId="5" borderId="2" xfId="0" applyFont="1" applyFill="1" applyBorder="1" applyAlignment="1">
      <alignment vertical="top" wrapText="1"/>
    </xf>
    <xf numFmtId="14" fontId="7" fillId="5" borderId="1" xfId="0" applyNumberFormat="1" applyFont="1" applyFill="1" applyBorder="1" applyAlignment="1">
      <alignment vertical="top" wrapText="1"/>
    </xf>
    <xf numFmtId="0" fontId="7" fillId="0" borderId="5" xfId="0" applyFont="1" applyFill="1" applyBorder="1" applyAlignment="1">
      <alignment vertical="top" wrapText="1"/>
    </xf>
    <xf numFmtId="0" fontId="6" fillId="0" borderId="0" xfId="0" applyFont="1" applyBorder="1" applyAlignment="1">
      <alignment vertical="top"/>
    </xf>
    <xf numFmtId="0" fontId="7" fillId="0" borderId="7" xfId="0" applyFont="1" applyFill="1" applyBorder="1" applyAlignment="1">
      <alignment horizontal="center" vertical="top" wrapText="1"/>
    </xf>
    <xf numFmtId="0" fontId="7" fillId="0" borderId="7" xfId="0" applyFont="1" applyFill="1" applyBorder="1" applyAlignment="1">
      <alignment vertical="top" wrapText="1"/>
    </xf>
    <xf numFmtId="0" fontId="7" fillId="0" borderId="1" xfId="0" applyFont="1" applyFill="1" applyBorder="1" applyAlignment="1">
      <alignment vertical="top"/>
    </xf>
    <xf numFmtId="0" fontId="7" fillId="4" borderId="1" xfId="0" applyFont="1" applyFill="1" applyBorder="1" applyAlignment="1">
      <alignment vertical="top" wrapText="1"/>
    </xf>
    <xf numFmtId="0" fontId="5" fillId="0" borderId="1" xfId="0" applyFont="1" applyFill="1" applyBorder="1" applyAlignment="1">
      <alignment vertical="top" wrapText="1"/>
    </xf>
    <xf numFmtId="0" fontId="6" fillId="0" borderId="0" xfId="0" applyFont="1" applyAlignment="1">
      <alignment horizontal="center" vertical="top"/>
    </xf>
    <xf numFmtId="0" fontId="7" fillId="0"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7" fillId="0" borderId="9" xfId="0" applyFont="1" applyFill="1" applyBorder="1" applyAlignment="1">
      <alignment vertical="top" wrapText="1"/>
    </xf>
    <xf numFmtId="0" fontId="5" fillId="0" borderId="1" xfId="0" applyFont="1" applyFill="1" applyBorder="1" applyAlignment="1">
      <alignment horizontal="left" vertical="top" wrapText="1"/>
    </xf>
    <xf numFmtId="0" fontId="7" fillId="5" borderId="1" xfId="0" applyFont="1" applyFill="1" applyBorder="1" applyAlignment="1">
      <alignment horizontal="center" vertical="top" wrapText="1"/>
    </xf>
    <xf numFmtId="0" fontId="7" fillId="0" borderId="1" xfId="0" applyFont="1" applyFill="1" applyBorder="1" applyAlignment="1">
      <alignment vertical="top" wrapText="1"/>
    </xf>
    <xf numFmtId="0" fontId="7" fillId="5" borderId="1" xfId="0" applyFont="1" applyFill="1" applyBorder="1" applyAlignment="1">
      <alignment vertical="top" wrapText="1"/>
    </xf>
    <xf numFmtId="0" fontId="7" fillId="0" borderId="1" xfId="0" applyFont="1" applyFill="1" applyBorder="1" applyAlignment="1">
      <alignment horizontal="center" vertical="top"/>
    </xf>
    <xf numFmtId="1" fontId="8" fillId="0" borderId="1" xfId="2" applyNumberFormat="1" applyFont="1" applyFill="1" applyBorder="1" applyAlignment="1">
      <alignment horizontal="center" vertical="top" wrapText="1"/>
    </xf>
    <xf numFmtId="1" fontId="8" fillId="0" borderId="1" xfId="2"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applyFont="1" applyFill="1" applyBorder="1" applyAlignment="1">
      <alignment vertical="top" wrapText="1"/>
    </xf>
    <xf numFmtId="0" fontId="7" fillId="5" borderId="1" xfId="0" applyFont="1" applyFill="1" applyBorder="1" applyAlignment="1">
      <alignment horizontal="left" vertical="top" wrapText="1"/>
    </xf>
    <xf numFmtId="0" fontId="7" fillId="5" borderId="1" xfId="0" applyFont="1" applyFill="1" applyBorder="1" applyAlignment="1">
      <alignment horizontal="center" vertical="top" wrapText="1"/>
    </xf>
    <xf numFmtId="0" fontId="7" fillId="0" borderId="1" xfId="0" applyFont="1" applyFill="1" applyBorder="1" applyAlignment="1">
      <alignment horizontal="left" vertical="top"/>
    </xf>
    <xf numFmtId="0" fontId="7" fillId="0" borderId="7" xfId="0" applyFont="1" applyFill="1" applyBorder="1" applyAlignment="1">
      <alignment horizontal="left" vertical="top" wrapText="1"/>
    </xf>
    <xf numFmtId="0" fontId="10" fillId="0" borderId="22" xfId="2" applyFont="1" applyFill="1" applyBorder="1" applyProtection="1">
      <protection hidden="1"/>
    </xf>
    <xf numFmtId="0" fontId="10" fillId="0" borderId="22" xfId="2" applyFont="1" applyBorder="1" applyProtection="1">
      <protection hidden="1"/>
    </xf>
    <xf numFmtId="0" fontId="10" fillId="0" borderId="23" xfId="2" applyFont="1" applyBorder="1" applyProtection="1">
      <protection hidden="1"/>
    </xf>
    <xf numFmtId="0" fontId="10" fillId="0" borderId="0" xfId="2" applyFont="1" applyFill="1" applyBorder="1" applyProtection="1">
      <protection hidden="1"/>
    </xf>
    <xf numFmtId="0" fontId="10" fillId="0" borderId="0" xfId="2" applyFont="1" applyBorder="1" applyProtection="1">
      <protection hidden="1"/>
    </xf>
    <xf numFmtId="0" fontId="10" fillId="0" borderId="26" xfId="2" applyFont="1" applyBorder="1" applyProtection="1">
      <protection hidden="1"/>
    </xf>
    <xf numFmtId="0" fontId="7" fillId="3" borderId="25" xfId="2" applyFont="1" applyFill="1" applyBorder="1" applyAlignment="1" applyProtection="1">
      <alignment horizontal="center" vertical="center" wrapText="1"/>
      <protection locked="0"/>
    </xf>
    <xf numFmtId="0" fontId="10" fillId="0" borderId="0" xfId="2" applyFont="1" applyBorder="1"/>
    <xf numFmtId="0" fontId="10" fillId="0" borderId="26" xfId="2" applyFont="1" applyBorder="1"/>
    <xf numFmtId="9" fontId="7" fillId="5" borderId="1" xfId="2" applyNumberFormat="1" applyFont="1" applyFill="1" applyBorder="1" applyAlignment="1" applyProtection="1">
      <alignment horizontal="center" vertical="center" wrapText="1"/>
      <protection hidden="1"/>
    </xf>
    <xf numFmtId="0" fontId="11" fillId="0" borderId="0" xfId="0" applyFont="1" applyFill="1" applyBorder="1" applyProtection="1">
      <protection hidden="1"/>
    </xf>
    <xf numFmtId="9" fontId="11" fillId="0" borderId="0" xfId="0" applyNumberFormat="1" applyFont="1" applyBorder="1" applyProtection="1">
      <protection hidden="1"/>
    </xf>
    <xf numFmtId="9" fontId="11" fillId="0" borderId="26" xfId="0" applyNumberFormat="1" applyFont="1" applyBorder="1" applyProtection="1">
      <protection hidden="1"/>
    </xf>
    <xf numFmtId="9" fontId="7" fillId="5" borderId="28" xfId="2" applyNumberFormat="1" applyFont="1" applyFill="1" applyBorder="1" applyAlignment="1" applyProtection="1">
      <alignment horizontal="center" vertical="center" wrapText="1"/>
      <protection hidden="1"/>
    </xf>
    <xf numFmtId="0" fontId="11" fillId="0" borderId="30" xfId="0" applyFont="1" applyFill="1" applyBorder="1" applyProtection="1">
      <protection hidden="1"/>
    </xf>
    <xf numFmtId="9" fontId="11" fillId="0" borderId="30" xfId="0" applyNumberFormat="1" applyFont="1" applyBorder="1" applyProtection="1">
      <protection hidden="1"/>
    </xf>
    <xf numFmtId="9" fontId="11" fillId="0" borderId="31" xfId="0" applyNumberFormat="1" applyFont="1" applyBorder="1" applyProtection="1">
      <protection hidden="1"/>
    </xf>
    <xf numFmtId="0" fontId="7" fillId="0" borderId="20" xfId="2" applyFont="1" applyFill="1" applyBorder="1" applyAlignment="1" applyProtection="1">
      <alignment horizontal="center" vertical="center"/>
      <protection locked="0"/>
    </xf>
    <xf numFmtId="0" fontId="7" fillId="5" borderId="21" xfId="2" applyFont="1" applyFill="1" applyBorder="1" applyAlignment="1" applyProtection="1">
      <alignment horizontal="center" vertical="center"/>
      <protection locked="0"/>
    </xf>
    <xf numFmtId="0" fontId="7" fillId="0" borderId="1" xfId="2" applyFont="1" applyFill="1" applyBorder="1" applyAlignment="1" applyProtection="1">
      <alignment horizontal="center" vertical="center"/>
      <protection locked="0"/>
    </xf>
    <xf numFmtId="0" fontId="7" fillId="5" borderId="25" xfId="2" applyFont="1" applyFill="1" applyBorder="1" applyAlignment="1" applyProtection="1">
      <alignment horizontal="center" vertical="center"/>
      <protection locked="0"/>
    </xf>
    <xf numFmtId="0" fontId="7" fillId="3" borderId="1" xfId="2" applyFont="1" applyFill="1" applyBorder="1" applyAlignment="1" applyProtection="1">
      <alignment horizontal="center" vertical="top" wrapText="1"/>
      <protection locked="0"/>
    </xf>
    <xf numFmtId="0" fontId="7" fillId="3" borderId="1" xfId="2" applyFont="1" applyFill="1" applyBorder="1" applyAlignment="1" applyProtection="1">
      <alignment vertical="top" wrapText="1"/>
      <protection locked="0"/>
    </xf>
    <xf numFmtId="0" fontId="7" fillId="0" borderId="1" xfId="2" applyFont="1" applyFill="1" applyBorder="1" applyAlignment="1" applyProtection="1">
      <alignment vertical="top" wrapText="1"/>
      <protection locked="0"/>
    </xf>
    <xf numFmtId="0" fontId="7" fillId="0" borderId="28" xfId="2" applyFont="1" applyFill="1" applyBorder="1" applyAlignment="1" applyProtection="1">
      <alignment vertical="top" wrapText="1"/>
      <protection locked="0"/>
    </xf>
    <xf numFmtId="0" fontId="7" fillId="5" borderId="1" xfId="0" applyFont="1" applyFill="1" applyBorder="1" applyAlignment="1">
      <alignment vertical="top" wrapText="1"/>
    </xf>
    <xf numFmtId="1" fontId="9" fillId="5" borderId="1" xfId="2" applyNumberFormat="1" applyFont="1" applyFill="1" applyBorder="1" applyAlignment="1">
      <alignment horizontal="center" vertical="center" wrapText="1"/>
    </xf>
    <xf numFmtId="0" fontId="7" fillId="0" borderId="1" xfId="0" applyFont="1" applyFill="1" applyBorder="1" applyAlignment="1">
      <alignment vertical="top" wrapText="1"/>
    </xf>
    <xf numFmtId="0" fontId="7" fillId="5" borderId="1" xfId="0" applyFont="1" applyFill="1" applyBorder="1" applyAlignment="1">
      <alignment horizontal="left" vertical="top" wrapText="1"/>
    </xf>
    <xf numFmtId="0" fontId="7" fillId="5" borderId="1" xfId="0" applyFont="1" applyFill="1" applyBorder="1" applyAlignment="1">
      <alignment vertical="top" wrapText="1"/>
    </xf>
    <xf numFmtId="0" fontId="7" fillId="5"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5" borderId="1" xfId="0" applyFont="1" applyFill="1" applyBorder="1" applyAlignment="1">
      <alignment horizontal="center" vertical="top" wrapText="1"/>
    </xf>
    <xf numFmtId="0" fontId="7" fillId="0" borderId="1" xfId="0" applyFont="1" applyFill="1" applyBorder="1" applyAlignment="1">
      <alignment vertical="top" wrapText="1"/>
    </xf>
    <xf numFmtId="0" fontId="7" fillId="5" borderId="1" xfId="0" applyFont="1" applyFill="1" applyBorder="1" applyAlignment="1">
      <alignment vertical="top" wrapText="1"/>
    </xf>
    <xf numFmtId="1" fontId="9" fillId="5" borderId="1" xfId="2" applyNumberFormat="1" applyFont="1" applyFill="1" applyBorder="1" applyAlignment="1">
      <alignment horizontal="center" vertical="center" wrapText="1"/>
    </xf>
    <xf numFmtId="0" fontId="7" fillId="3" borderId="1" xfId="2" applyFont="1" applyFill="1" applyBorder="1" applyAlignment="1" applyProtection="1">
      <alignment horizontal="center" vertical="top" wrapText="1"/>
      <protection locked="0"/>
    </xf>
    <xf numFmtId="9" fontId="6" fillId="2" borderId="1" xfId="0" applyNumberFormat="1" applyFont="1" applyFill="1" applyBorder="1" applyAlignment="1">
      <alignment vertical="top"/>
    </xf>
    <xf numFmtId="0" fontId="7" fillId="0" borderId="1" xfId="0" applyFont="1" applyFill="1" applyBorder="1" applyAlignment="1">
      <alignment horizontal="left" vertical="top" wrapText="1"/>
    </xf>
    <xf numFmtId="0" fontId="7" fillId="0" borderId="1" xfId="0" applyFont="1" applyFill="1" applyBorder="1" applyAlignment="1">
      <alignment vertical="top" wrapText="1"/>
    </xf>
    <xf numFmtId="0" fontId="7" fillId="5" borderId="1" xfId="0" applyFont="1" applyFill="1" applyBorder="1" applyAlignment="1">
      <alignment vertical="top" wrapText="1"/>
    </xf>
    <xf numFmtId="0" fontId="7" fillId="0" borderId="9" xfId="2" applyFont="1" applyFill="1" applyBorder="1" applyAlignment="1" applyProtection="1">
      <alignment horizontal="center" vertical="center"/>
      <protection locked="0"/>
    </xf>
    <xf numFmtId="0" fontId="7" fillId="5" borderId="38" xfId="2" applyFont="1" applyFill="1" applyBorder="1" applyAlignment="1" applyProtection="1">
      <alignment horizontal="center" vertical="center"/>
      <protection locked="0"/>
    </xf>
    <xf numFmtId="9" fontId="6" fillId="2" borderId="1" xfId="0" applyNumberFormat="1" applyFont="1" applyFill="1" applyBorder="1" applyAlignment="1">
      <alignment horizontal="right" vertical="top"/>
    </xf>
    <xf numFmtId="0" fontId="6" fillId="2" borderId="1" xfId="0" applyFont="1" applyFill="1" applyBorder="1" applyAlignment="1">
      <alignment horizontal="right" vertical="top"/>
    </xf>
    <xf numFmtId="0" fontId="6" fillId="2" borderId="1" xfId="0" applyFont="1" applyFill="1" applyBorder="1" applyAlignment="1">
      <alignment horizontal="left" vertical="top"/>
    </xf>
    <xf numFmtId="0" fontId="6" fillId="6" borderId="1" xfId="0" applyFont="1" applyFill="1" applyBorder="1" applyAlignment="1">
      <alignment horizontal="center" vertical="top"/>
    </xf>
    <xf numFmtId="0" fontId="7" fillId="5" borderId="1" xfId="2" applyFont="1" applyFill="1" applyBorder="1" applyAlignment="1" applyProtection="1">
      <alignment horizontal="center" vertical="center"/>
      <protection locked="0"/>
    </xf>
    <xf numFmtId="0" fontId="5" fillId="3" borderId="24" xfId="2" applyFont="1" applyFill="1" applyBorder="1" applyAlignment="1" applyProtection="1">
      <alignment horizontal="left" vertical="top"/>
      <protection locked="0"/>
    </xf>
    <xf numFmtId="0" fontId="5" fillId="3" borderId="1" xfId="2" applyFont="1" applyFill="1" applyBorder="1" applyAlignment="1" applyProtection="1">
      <alignment horizontal="left" vertical="top"/>
      <protection locked="0"/>
    </xf>
    <xf numFmtId="0" fontId="7" fillId="3" borderId="1" xfId="2" applyFont="1" applyFill="1" applyBorder="1" applyAlignment="1" applyProtection="1">
      <alignment horizontal="center" vertical="top" wrapText="1"/>
      <protection locked="0"/>
    </xf>
    <xf numFmtId="0" fontId="12" fillId="0" borderId="33" xfId="0" applyFont="1" applyBorder="1" applyAlignment="1">
      <alignment horizontal="left" vertical="top" wrapText="1"/>
    </xf>
    <xf numFmtId="0" fontId="12" fillId="0" borderId="4" xfId="0" applyFont="1" applyBorder="1" applyAlignment="1">
      <alignment horizontal="left" vertical="top" wrapText="1"/>
    </xf>
    <xf numFmtId="0" fontId="12" fillId="0" borderId="12" xfId="0" applyFont="1" applyBorder="1" applyAlignment="1">
      <alignment horizontal="left" vertical="top" wrapText="1"/>
    </xf>
    <xf numFmtId="0" fontId="12" fillId="0" borderId="34" xfId="0" applyFont="1" applyBorder="1" applyAlignment="1">
      <alignment horizontal="left" vertical="top" wrapText="1"/>
    </xf>
    <xf numFmtId="0" fontId="12" fillId="0" borderId="0" xfId="0" applyFont="1" applyBorder="1" applyAlignment="1">
      <alignment horizontal="left" vertical="top" wrapText="1"/>
    </xf>
    <xf numFmtId="0" fontId="12" fillId="0" borderId="14" xfId="0" applyFont="1" applyBorder="1" applyAlignment="1">
      <alignment horizontal="left" vertical="top" wrapText="1"/>
    </xf>
    <xf numFmtId="0" fontId="12" fillId="0" borderId="35" xfId="0" applyFont="1" applyBorder="1" applyAlignment="1">
      <alignment horizontal="left" vertical="top" wrapText="1"/>
    </xf>
    <xf numFmtId="0" fontId="12" fillId="0" borderId="30" xfId="0" applyFont="1" applyBorder="1" applyAlignment="1">
      <alignment horizontal="left" vertical="top" wrapText="1"/>
    </xf>
    <xf numFmtId="0" fontId="12" fillId="0" borderId="36" xfId="0" applyFont="1" applyBorder="1" applyAlignment="1">
      <alignment horizontal="left" vertical="top" wrapText="1"/>
    </xf>
    <xf numFmtId="9" fontId="7" fillId="5" borderId="25" xfId="2" applyNumberFormat="1" applyFont="1" applyFill="1" applyBorder="1" applyAlignment="1" applyProtection="1">
      <alignment horizontal="center" vertical="center" wrapText="1"/>
      <protection hidden="1"/>
    </xf>
    <xf numFmtId="9" fontId="7" fillId="5" borderId="29" xfId="2" applyNumberFormat="1" applyFont="1" applyFill="1" applyBorder="1" applyAlignment="1" applyProtection="1">
      <alignment horizontal="center" vertical="center" wrapText="1"/>
      <protection hidden="1"/>
    </xf>
    <xf numFmtId="0" fontId="7" fillId="5" borderId="28" xfId="2" applyFont="1" applyFill="1" applyBorder="1" applyAlignment="1" applyProtection="1">
      <alignment horizontal="center" vertical="center"/>
      <protection locked="0"/>
    </xf>
    <xf numFmtId="0" fontId="6" fillId="2" borderId="1" xfId="0" applyFont="1" applyFill="1" applyBorder="1" applyAlignment="1">
      <alignment horizontal="left" vertical="top" wrapText="1"/>
    </xf>
    <xf numFmtId="1" fontId="9" fillId="5" borderId="2" xfId="2" applyNumberFormat="1" applyFont="1" applyFill="1" applyBorder="1" applyAlignment="1">
      <alignment horizontal="center" vertical="center" wrapText="1"/>
    </xf>
    <xf numFmtId="1" fontId="9" fillId="5" borderId="5" xfId="2" applyNumberFormat="1" applyFont="1" applyFill="1" applyBorder="1" applyAlignment="1">
      <alignment horizontal="center" vertical="center" wrapText="1"/>
    </xf>
    <xf numFmtId="1" fontId="9" fillId="5" borderId="1" xfId="2" applyNumberFormat="1" applyFont="1" applyFill="1" applyBorder="1" applyAlignment="1">
      <alignment horizontal="center" vertical="center" wrapText="1"/>
    </xf>
    <xf numFmtId="1" fontId="8" fillId="5" borderId="1" xfId="2" applyNumberFormat="1"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5" borderId="2" xfId="0" applyFont="1" applyFill="1" applyBorder="1" applyAlignment="1">
      <alignment horizontal="left" vertical="top" wrapText="1"/>
    </xf>
    <xf numFmtId="0" fontId="7" fillId="5" borderId="5" xfId="0" applyFont="1" applyFill="1" applyBorder="1" applyAlignment="1">
      <alignment horizontal="left" vertical="top" wrapText="1"/>
    </xf>
    <xf numFmtId="0" fontId="7" fillId="0" borderId="1" xfId="0" applyFont="1" applyFill="1" applyBorder="1" applyAlignment="1">
      <alignment horizontal="left" vertical="top" wrapText="1"/>
    </xf>
    <xf numFmtId="0" fontId="5" fillId="3" borderId="1" xfId="0" applyFont="1" applyFill="1" applyBorder="1" applyAlignment="1">
      <alignment horizontal="center" vertical="top"/>
    </xf>
    <xf numFmtId="0" fontId="5" fillId="3" borderId="9" xfId="0" applyFont="1" applyFill="1" applyBorder="1" applyAlignment="1">
      <alignment horizontal="center" vertical="top"/>
    </xf>
    <xf numFmtId="0" fontId="7" fillId="0" borderId="1" xfId="0" applyFont="1" applyFill="1" applyBorder="1" applyAlignment="1">
      <alignment vertical="top" wrapText="1"/>
    </xf>
    <xf numFmtId="0" fontId="7" fillId="5" borderId="1" xfId="0" applyFont="1" applyFill="1" applyBorder="1" applyAlignment="1">
      <alignment horizontal="left" vertical="top" wrapText="1"/>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5" fillId="3" borderId="5" xfId="0" applyFont="1" applyFill="1" applyBorder="1" applyAlignment="1">
      <alignment horizontal="center" vertical="top"/>
    </xf>
    <xf numFmtId="0" fontId="7" fillId="0" borderId="9" xfId="0" applyFont="1" applyFill="1" applyBorder="1" applyAlignment="1">
      <alignment vertical="top" wrapText="1"/>
    </xf>
    <xf numFmtId="0" fontId="7" fillId="5" borderId="9" xfId="0" applyFont="1" applyFill="1" applyBorder="1" applyAlignment="1">
      <alignment horizontal="left" vertical="top" wrapText="1"/>
    </xf>
    <xf numFmtId="0" fontId="7" fillId="5" borderId="3" xfId="0" applyFont="1" applyFill="1" applyBorder="1" applyAlignment="1">
      <alignment horizontal="left" vertical="top" wrapText="1"/>
    </xf>
    <xf numFmtId="0" fontId="7" fillId="5" borderId="1" xfId="0" applyFont="1" applyFill="1" applyBorder="1" applyAlignment="1">
      <alignment vertical="top" wrapText="1"/>
    </xf>
    <xf numFmtId="14" fontId="7" fillId="5" borderId="2" xfId="0" applyNumberFormat="1" applyFont="1" applyFill="1" applyBorder="1" applyAlignment="1">
      <alignment horizontal="left" vertical="top" wrapText="1"/>
    </xf>
    <xf numFmtId="0" fontId="7" fillId="0" borderId="2" xfId="0" applyFont="1" applyFill="1" applyBorder="1" applyAlignment="1">
      <alignment horizontal="left" vertical="top"/>
    </xf>
    <xf numFmtId="0" fontId="7" fillId="0" borderId="3" xfId="0" applyFont="1" applyFill="1" applyBorder="1" applyAlignment="1">
      <alignment horizontal="left" vertical="top"/>
    </xf>
    <xf numFmtId="0" fontId="7" fillId="0" borderId="5" xfId="0" applyFont="1" applyFill="1" applyBorder="1" applyAlignment="1">
      <alignment horizontal="left" vertical="top"/>
    </xf>
    <xf numFmtId="0" fontId="5" fillId="0" borderId="1" xfId="0" applyFont="1" applyFill="1" applyBorder="1" applyAlignment="1">
      <alignment horizontal="center" vertical="top" wrapText="1"/>
    </xf>
    <xf numFmtId="0" fontId="7" fillId="5" borderId="2" xfId="0" applyFont="1" applyFill="1" applyBorder="1" applyAlignment="1">
      <alignment horizontal="center" vertical="top" wrapText="1"/>
    </xf>
    <xf numFmtId="0" fontId="7" fillId="5" borderId="5"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3" borderId="5" xfId="0" applyFont="1" applyFill="1" applyBorder="1" applyAlignment="1">
      <alignment horizontal="center" vertical="top" wrapText="1"/>
    </xf>
    <xf numFmtId="0" fontId="7" fillId="5"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5" xfId="0" applyFont="1" applyFill="1" applyBorder="1" applyAlignment="1">
      <alignment horizontal="center" vertical="top" wrapText="1"/>
    </xf>
    <xf numFmtId="0" fontId="7" fillId="5" borderId="3" xfId="0" applyFont="1" applyFill="1" applyBorder="1" applyAlignment="1">
      <alignment horizontal="center" vertical="top" wrapText="1"/>
    </xf>
    <xf numFmtId="0" fontId="7" fillId="5" borderId="9" xfId="2" applyFont="1" applyFill="1" applyBorder="1" applyAlignment="1" applyProtection="1">
      <alignment horizontal="center" vertical="center"/>
      <protection locked="0"/>
    </xf>
    <xf numFmtId="0" fontId="5" fillId="5" borderId="2" xfId="0" applyFont="1" applyFill="1" applyBorder="1" applyAlignment="1">
      <alignment horizontal="center" vertical="top" wrapText="1"/>
    </xf>
    <xf numFmtId="0" fontId="5" fillId="5" borderId="3" xfId="0" applyFont="1" applyFill="1" applyBorder="1" applyAlignment="1">
      <alignment horizontal="center" vertical="top" wrapText="1"/>
    </xf>
    <xf numFmtId="0" fontId="5" fillId="5" borderId="5" xfId="0" applyFont="1" applyFill="1" applyBorder="1" applyAlignment="1">
      <alignment horizontal="center" vertical="top" wrapText="1"/>
    </xf>
    <xf numFmtId="0" fontId="5" fillId="0" borderId="37" xfId="2" applyFont="1" applyFill="1" applyBorder="1" applyAlignment="1" applyProtection="1">
      <alignment horizontal="left" vertical="top" wrapText="1"/>
      <protection locked="0"/>
    </xf>
    <xf numFmtId="0" fontId="5" fillId="0" borderId="9" xfId="2" applyFont="1" applyFill="1" applyBorder="1" applyAlignment="1" applyProtection="1">
      <alignment horizontal="left" vertical="top" wrapText="1"/>
      <protection locked="0"/>
    </xf>
    <xf numFmtId="0" fontId="5" fillId="0" borderId="24" xfId="2" applyFont="1" applyFill="1" applyBorder="1" applyAlignment="1" applyProtection="1">
      <alignment horizontal="left" vertical="top" wrapText="1"/>
      <protection locked="0"/>
    </xf>
    <xf numFmtId="0" fontId="5" fillId="0" borderId="1" xfId="2" applyFont="1" applyFill="1" applyBorder="1" applyAlignment="1" applyProtection="1">
      <alignment horizontal="left" vertical="top" wrapText="1"/>
      <protection locked="0"/>
    </xf>
    <xf numFmtId="0" fontId="5" fillId="0" borderId="17" xfId="0" applyFont="1" applyFill="1" applyBorder="1" applyAlignment="1">
      <alignment horizontal="center" vertical="top" wrapText="1"/>
    </xf>
    <xf numFmtId="0" fontId="5" fillId="0" borderId="10" xfId="0"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2" applyFont="1" applyFill="1" applyBorder="1" applyAlignment="1" applyProtection="1">
      <alignment horizontal="left" vertical="top" wrapText="1"/>
      <protection locked="0"/>
    </xf>
    <xf numFmtId="0" fontId="5" fillId="0" borderId="20" xfId="2" applyFont="1" applyFill="1" applyBorder="1" applyAlignment="1" applyProtection="1">
      <alignment horizontal="left" vertical="top" wrapText="1"/>
      <protection locked="0"/>
    </xf>
    <xf numFmtId="0" fontId="7" fillId="5" borderId="20" xfId="2" applyFont="1" applyFill="1" applyBorder="1" applyAlignment="1" applyProtection="1">
      <alignment horizontal="center" vertical="center"/>
      <protection locked="0"/>
    </xf>
    <xf numFmtId="1" fontId="8" fillId="5" borderId="2" xfId="2" applyNumberFormat="1" applyFont="1" applyFill="1" applyBorder="1" applyAlignment="1">
      <alignment horizontal="center" vertical="center" wrapText="1"/>
    </xf>
    <xf numFmtId="1" fontId="8" fillId="5" borderId="3" xfId="2" applyNumberFormat="1" applyFont="1" applyFill="1" applyBorder="1" applyAlignment="1">
      <alignment horizontal="center" vertical="center" wrapText="1"/>
    </xf>
    <xf numFmtId="1" fontId="8" fillId="5" borderId="5" xfId="2" applyNumberFormat="1" applyFont="1" applyFill="1" applyBorder="1" applyAlignment="1">
      <alignment horizontal="center" vertical="center" wrapText="1"/>
    </xf>
    <xf numFmtId="0" fontId="7" fillId="0" borderId="13"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4" xfId="0" applyFont="1" applyFill="1" applyBorder="1" applyAlignment="1">
      <alignment horizontal="left" vertical="top" wrapText="1"/>
    </xf>
    <xf numFmtId="0" fontId="7" fillId="0" borderId="17"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8" xfId="0" applyFont="1" applyFill="1" applyBorder="1" applyAlignment="1">
      <alignment horizontal="left" vertical="top" wrapText="1"/>
    </xf>
    <xf numFmtId="0" fontId="5" fillId="0" borderId="1" xfId="0" applyFont="1" applyFill="1" applyBorder="1" applyAlignment="1">
      <alignment horizontal="left" vertical="top" wrapText="1"/>
    </xf>
    <xf numFmtId="0" fontId="7" fillId="4" borderId="1" xfId="0" applyFont="1" applyFill="1" applyBorder="1" applyAlignment="1">
      <alignment horizontal="center" vertical="top" wrapText="1"/>
    </xf>
    <xf numFmtId="1" fontId="9" fillId="5" borderId="8" xfId="2" applyNumberFormat="1" applyFont="1" applyFill="1" applyBorder="1" applyAlignment="1">
      <alignment horizontal="center" vertical="center" wrapText="1"/>
    </xf>
    <xf numFmtId="1" fontId="9" fillId="5" borderId="12" xfId="2" applyNumberFormat="1" applyFont="1" applyFill="1" applyBorder="1" applyAlignment="1">
      <alignment horizontal="center" vertical="center" wrapText="1"/>
    </xf>
    <xf numFmtId="1" fontId="9" fillId="5" borderId="13" xfId="2" applyNumberFormat="1" applyFont="1" applyFill="1" applyBorder="1" applyAlignment="1">
      <alignment horizontal="center" vertical="center" wrapText="1"/>
    </xf>
    <xf numFmtId="1" fontId="9" fillId="5" borderId="14" xfId="2" applyNumberFormat="1" applyFont="1" applyFill="1" applyBorder="1" applyAlignment="1">
      <alignment horizontal="center" vertical="center" wrapText="1"/>
    </xf>
    <xf numFmtId="1" fontId="9" fillId="5" borderId="17" xfId="2" applyNumberFormat="1" applyFont="1" applyFill="1" applyBorder="1" applyAlignment="1">
      <alignment horizontal="center" vertical="center" wrapText="1"/>
    </xf>
    <xf numFmtId="1" fontId="9" fillId="5" borderId="18" xfId="2" applyNumberFormat="1" applyFont="1" applyFill="1" applyBorder="1" applyAlignment="1">
      <alignment horizontal="center" vertical="center" wrapText="1"/>
    </xf>
    <xf numFmtId="0" fontId="7" fillId="0"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4" xfId="0" applyFont="1" applyFill="1" applyBorder="1" applyAlignment="1">
      <alignment horizontal="left" vertical="top" wrapText="1"/>
    </xf>
    <xf numFmtId="0" fontId="7" fillId="5" borderId="12" xfId="0" applyFont="1" applyFill="1" applyBorder="1" applyAlignment="1">
      <alignment horizontal="left" vertical="top" wrapText="1"/>
    </xf>
    <xf numFmtId="0" fontId="7" fillId="5" borderId="8" xfId="0" applyFont="1" applyFill="1" applyBorder="1" applyAlignment="1">
      <alignment horizontal="center" vertical="top" wrapText="1"/>
    </xf>
    <xf numFmtId="0" fontId="7" fillId="5" borderId="4" xfId="0" applyFont="1" applyFill="1" applyBorder="1" applyAlignment="1">
      <alignment horizontal="center" vertical="top" wrapText="1"/>
    </xf>
    <xf numFmtId="0" fontId="7" fillId="5" borderId="12" xfId="0" applyFont="1" applyFill="1" applyBorder="1" applyAlignment="1">
      <alignment horizontal="center" vertical="top" wrapText="1"/>
    </xf>
    <xf numFmtId="0" fontId="7" fillId="5" borderId="13" xfId="0" applyFont="1" applyFill="1" applyBorder="1" applyAlignment="1">
      <alignment horizontal="center" vertical="top" wrapText="1"/>
    </xf>
    <xf numFmtId="0" fontId="7" fillId="5" borderId="0" xfId="0" applyFont="1" applyFill="1" applyBorder="1" applyAlignment="1">
      <alignment horizontal="center" vertical="top" wrapText="1"/>
    </xf>
    <xf numFmtId="0" fontId="7" fillId="5" borderId="14" xfId="0" applyFont="1" applyFill="1" applyBorder="1" applyAlignment="1">
      <alignment horizontal="center" vertical="top"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4" borderId="29" xfId="0" applyFont="1" applyFill="1" applyBorder="1" applyAlignment="1">
      <alignment horizontal="center" vertical="top" wrapText="1"/>
    </xf>
    <xf numFmtId="0" fontId="7" fillId="4" borderId="32" xfId="0" applyFont="1" applyFill="1" applyBorder="1" applyAlignment="1">
      <alignment horizontal="center" vertical="top" wrapText="1"/>
    </xf>
    <xf numFmtId="0" fontId="7" fillId="4" borderId="27" xfId="0" applyFont="1" applyFill="1" applyBorder="1" applyAlignment="1">
      <alignment horizontal="center" vertical="top" wrapText="1"/>
    </xf>
    <xf numFmtId="0" fontId="7" fillId="4" borderId="15" xfId="0" applyFont="1" applyFill="1" applyBorder="1" applyAlignment="1">
      <alignment horizontal="center" vertical="top" wrapText="1"/>
    </xf>
    <xf numFmtId="0" fontId="7" fillId="4" borderId="6" xfId="0" applyFont="1" applyFill="1" applyBorder="1" applyAlignment="1">
      <alignment horizontal="center" vertical="top" wrapText="1"/>
    </xf>
    <xf numFmtId="0" fontId="7" fillId="4" borderId="16" xfId="0" applyFont="1" applyFill="1" applyBorder="1" applyAlignment="1">
      <alignment horizontal="center" vertical="top" wrapText="1"/>
    </xf>
    <xf numFmtId="1" fontId="9" fillId="5" borderId="3" xfId="2" applyNumberFormat="1" applyFont="1" applyFill="1" applyBorder="1" applyAlignment="1">
      <alignment horizontal="center" vertical="center"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5" xfId="0" applyFont="1" applyBorder="1" applyAlignment="1">
      <alignment horizontal="center" vertical="top" wrapText="1"/>
    </xf>
    <xf numFmtId="0" fontId="12" fillId="0" borderId="22" xfId="0" applyFont="1" applyBorder="1" applyAlignment="1">
      <alignment horizontal="center" vertical="top" wrapText="1"/>
    </xf>
    <xf numFmtId="0" fontId="7" fillId="0" borderId="1" xfId="0" applyFont="1" applyFill="1" applyBorder="1" applyAlignment="1">
      <alignment horizontal="left" vertical="top"/>
    </xf>
    <xf numFmtId="1" fontId="8" fillId="0" borderId="1" xfId="2" applyNumberFormat="1" applyFont="1" applyFill="1" applyBorder="1" applyAlignment="1">
      <alignment horizontal="center" vertical="top" wrapText="1"/>
    </xf>
    <xf numFmtId="1" fontId="8" fillId="0" borderId="2" xfId="2" applyNumberFormat="1" applyFont="1" applyFill="1" applyBorder="1" applyAlignment="1">
      <alignment horizontal="center" vertical="top" wrapText="1"/>
    </xf>
    <xf numFmtId="1" fontId="8" fillId="0" borderId="5" xfId="2" applyNumberFormat="1" applyFont="1" applyFill="1" applyBorder="1" applyAlignment="1">
      <alignment horizontal="center" vertical="top" wrapText="1"/>
    </xf>
    <xf numFmtId="2" fontId="7" fillId="5" borderId="2" xfId="0" applyNumberFormat="1" applyFont="1" applyFill="1" applyBorder="1" applyAlignment="1">
      <alignment horizontal="left" vertical="top" wrapText="1"/>
    </xf>
    <xf numFmtId="2" fontId="7" fillId="5" borderId="5" xfId="0" applyNumberFormat="1" applyFont="1" applyFill="1" applyBorder="1" applyAlignment="1">
      <alignment horizontal="left" vertical="top" wrapText="1"/>
    </xf>
    <xf numFmtId="2" fontId="7" fillId="5" borderId="1" xfId="0" applyNumberFormat="1" applyFont="1" applyFill="1" applyBorder="1" applyAlignment="1">
      <alignment horizontal="left" vertical="top" wrapText="1"/>
    </xf>
  </cellXfs>
  <cellStyles count="3">
    <cellStyle name="Normal" xfId="0" builtinId="0"/>
    <cellStyle name="Normal 3" xfId="2"/>
    <cellStyle name="Percent" xfId="1" builtinId="5"/>
  </cellStyles>
  <dxfs count="0"/>
  <tableStyles count="0" defaultTableStyle="TableStyleMedium9" defaultPivotStyle="PivotStyleLight16"/>
  <colors>
    <mruColors>
      <color rgb="FFFEF2E8"/>
      <color rgb="FFCC0066"/>
      <color rgb="FFFF0066"/>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149680</xdr:colOff>
      <xdr:row>305</xdr:row>
      <xdr:rowOff>149679</xdr:rowOff>
    </xdr:from>
    <xdr:to>
      <xdr:col>5</xdr:col>
      <xdr:colOff>371138</xdr:colOff>
      <xdr:row>312</xdr:row>
      <xdr:rowOff>34928</xdr:rowOff>
    </xdr:to>
    <xdr:pic>
      <xdr:nvPicPr>
        <xdr:cNvPr id="20" name="Picture 19"/>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49680" y="96705965"/>
          <a:ext cx="5351351" cy="3600000"/>
        </a:xfrm>
        <a:prstGeom prst="rect">
          <a:avLst/>
        </a:prstGeom>
        <a:ln>
          <a:solidFill>
            <a:schemeClr val="tx1"/>
          </a:solidFill>
        </a:ln>
      </xdr:spPr>
    </xdr:pic>
    <xdr:clientData/>
  </xdr:twoCellAnchor>
  <xdr:twoCellAnchor editAs="oneCell">
    <xdr:from>
      <xdr:col>5</xdr:col>
      <xdr:colOff>489859</xdr:colOff>
      <xdr:row>305</xdr:row>
      <xdr:rowOff>169805</xdr:rowOff>
    </xdr:from>
    <xdr:to>
      <xdr:col>8</xdr:col>
      <xdr:colOff>2003996</xdr:colOff>
      <xdr:row>312</xdr:row>
      <xdr:rowOff>55054</xdr:rowOff>
    </xdr:to>
    <xdr:pic>
      <xdr:nvPicPr>
        <xdr:cNvPr id="24" name="Picture 23"/>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5619752" y="96726091"/>
          <a:ext cx="5351351" cy="3600000"/>
        </a:xfrm>
        <a:prstGeom prst="rect">
          <a:avLst/>
        </a:prstGeom>
        <a:ln>
          <a:solidFill>
            <a:schemeClr val="tx1"/>
          </a:solidFill>
        </a:ln>
      </xdr:spPr>
    </xdr:pic>
    <xdr:clientData/>
  </xdr:twoCellAnchor>
  <xdr:twoCellAnchor editAs="oneCell">
    <xdr:from>
      <xdr:col>5</xdr:col>
      <xdr:colOff>1024369</xdr:colOff>
      <xdr:row>302</xdr:row>
      <xdr:rowOff>1737753</xdr:rowOff>
    </xdr:from>
    <xdr:to>
      <xdr:col>7</xdr:col>
      <xdr:colOff>614784</xdr:colOff>
      <xdr:row>302</xdr:row>
      <xdr:rowOff>4617753</xdr:rowOff>
    </xdr:to>
    <xdr:pic>
      <xdr:nvPicPr>
        <xdr:cNvPr id="12" name="Picture 11"/>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6254460" y="106703253"/>
          <a:ext cx="2153506" cy="2880000"/>
        </a:xfrm>
        <a:prstGeom prst="rect">
          <a:avLst/>
        </a:prstGeom>
        <a:ln>
          <a:solidFill>
            <a:schemeClr val="tx1"/>
          </a:solidFill>
        </a:ln>
      </xdr:spPr>
    </xdr:pic>
    <xdr:clientData/>
  </xdr:twoCellAnchor>
  <xdr:twoCellAnchor editAs="oneCell">
    <xdr:from>
      <xdr:col>2</xdr:col>
      <xdr:colOff>31173</xdr:colOff>
      <xdr:row>302</xdr:row>
      <xdr:rowOff>1755071</xdr:rowOff>
    </xdr:from>
    <xdr:to>
      <xdr:col>5</xdr:col>
      <xdr:colOff>595568</xdr:colOff>
      <xdr:row>302</xdr:row>
      <xdr:rowOff>4635071</xdr:rowOff>
    </xdr:to>
    <xdr:pic>
      <xdr:nvPicPr>
        <xdr:cNvPr id="13" name="Picture 12"/>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2022764" y="106720571"/>
          <a:ext cx="3802895" cy="2880000"/>
        </a:xfrm>
        <a:prstGeom prst="rect">
          <a:avLst/>
        </a:prstGeom>
        <a:ln>
          <a:solidFill>
            <a:schemeClr val="tx1"/>
          </a:solidFill>
        </a:ln>
      </xdr:spPr>
    </xdr:pic>
    <xdr:clientData/>
  </xdr:twoCellAnchor>
  <xdr:twoCellAnchor editAs="oneCell">
    <xdr:from>
      <xdr:col>2</xdr:col>
      <xdr:colOff>31174</xdr:colOff>
      <xdr:row>301</xdr:row>
      <xdr:rowOff>848960</xdr:rowOff>
    </xdr:from>
    <xdr:to>
      <xdr:col>5</xdr:col>
      <xdr:colOff>623454</xdr:colOff>
      <xdr:row>302</xdr:row>
      <xdr:rowOff>1328660</xdr:rowOff>
    </xdr:to>
    <xdr:pic>
      <xdr:nvPicPr>
        <xdr:cNvPr id="14" name="Picture 13" descr="https://vsjcllp.vsjadon.com/upload/insp-73989-843.jpg"/>
        <xdr:cNvPicPr>
          <a:picLocks noChangeAspect="1" noChangeArrowheads="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bwMode="auto">
        <a:xfrm>
          <a:off x="2022765" y="103407233"/>
          <a:ext cx="3830780" cy="2886927"/>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1489364</xdr:colOff>
      <xdr:row>298</xdr:row>
      <xdr:rowOff>294409</xdr:rowOff>
    </xdr:from>
    <xdr:to>
      <xdr:col>5</xdr:col>
      <xdr:colOff>126917</xdr:colOff>
      <xdr:row>301</xdr:row>
      <xdr:rowOff>659809</xdr:rowOff>
    </xdr:to>
    <xdr:pic>
      <xdr:nvPicPr>
        <xdr:cNvPr id="15" name="Picture 14" descr="https://vsjcllp.vsjadon.com/upload/insp-73989-847.jpg"/>
        <xdr:cNvPicPr>
          <a:picLocks noChangeAspect="1" noChangeArrowheads="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bwMode="auto">
        <a:xfrm>
          <a:off x="1489364" y="100306909"/>
          <a:ext cx="3867644" cy="291117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390469</xdr:colOff>
      <xdr:row>298</xdr:row>
      <xdr:rowOff>259773</xdr:rowOff>
    </xdr:from>
    <xdr:to>
      <xdr:col>8</xdr:col>
      <xdr:colOff>344509</xdr:colOff>
      <xdr:row>301</xdr:row>
      <xdr:rowOff>625173</xdr:rowOff>
    </xdr:to>
    <xdr:pic>
      <xdr:nvPicPr>
        <xdr:cNvPr id="26" name="Picture 25" descr="https://vsjcllp.vsjadon.com/upload/insp-73989-849.jpg"/>
        <xdr:cNvPicPr>
          <a:picLocks noChangeAspect="1" noChangeArrowheads="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a:fillRect/>
        </a:stretch>
      </xdr:blipFill>
      <xdr:spPr bwMode="auto">
        <a:xfrm>
          <a:off x="5620560" y="100272273"/>
          <a:ext cx="3867949" cy="291117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1024368</xdr:colOff>
      <xdr:row>301</xdr:row>
      <xdr:rowOff>831642</xdr:rowOff>
    </xdr:from>
    <xdr:to>
      <xdr:col>7</xdr:col>
      <xdr:colOff>600370</xdr:colOff>
      <xdr:row>302</xdr:row>
      <xdr:rowOff>1311342</xdr:rowOff>
    </xdr:to>
    <xdr:pic>
      <xdr:nvPicPr>
        <xdr:cNvPr id="27" name="Picture 26" descr="https://vsjcllp.vsjadon.com/upload/insp-73989-925.jpg"/>
        <xdr:cNvPicPr>
          <a:picLocks noChangeAspect="1" noChangeArrowheads="1"/>
        </xdr:cNvPicPr>
      </xdr:nvPicPr>
      <xdr:blipFill>
        <a:blip xmlns:r="http://schemas.openxmlformats.org/officeDocument/2006/relationships" r:embed="rId8" cstate="screen">
          <a:extLst>
            <a:ext uri="{28A0092B-C50C-407E-A947-70E740481C1C}">
              <a14:useLocalDpi xmlns:a14="http://schemas.microsoft.com/office/drawing/2010/main"/>
            </a:ext>
          </a:extLst>
        </a:blip>
        <a:srcRect/>
        <a:stretch>
          <a:fillRect/>
        </a:stretch>
      </xdr:blipFill>
      <xdr:spPr bwMode="auto">
        <a:xfrm>
          <a:off x="6254459" y="103389915"/>
          <a:ext cx="2139093" cy="2886927"/>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58713</xdr:colOff>
      <xdr:row>299</xdr:row>
      <xdr:rowOff>636007</xdr:rowOff>
    </xdr:from>
    <xdr:to>
      <xdr:col>5</xdr:col>
      <xdr:colOff>1364504</xdr:colOff>
      <xdr:row>300</xdr:row>
      <xdr:rowOff>310636</xdr:rowOff>
    </xdr:to>
    <xdr:sp macro="" textlink="">
      <xdr:nvSpPr>
        <xdr:cNvPr id="28" name="TextBox 3"/>
        <xdr:cNvSpPr txBox="1"/>
      </xdr:nvSpPr>
      <xdr:spPr>
        <a:xfrm>
          <a:off x="3470395" y="101497098"/>
          <a:ext cx="3124200" cy="52322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2800" b="1">
              <a:solidFill>
                <a:schemeClr val="bg1"/>
              </a:solidFill>
            </a:rPr>
            <a:t>Tower 1</a:t>
          </a:r>
        </a:p>
      </xdr:txBody>
    </xdr:sp>
    <xdr:clientData/>
  </xdr:twoCellAnchor>
  <xdr:twoCellAnchor>
    <xdr:from>
      <xdr:col>7</xdr:col>
      <xdr:colOff>360218</xdr:colOff>
      <xdr:row>299</xdr:row>
      <xdr:rowOff>597557</xdr:rowOff>
    </xdr:from>
    <xdr:to>
      <xdr:col>8</xdr:col>
      <xdr:colOff>2133600</xdr:colOff>
      <xdr:row>300</xdr:row>
      <xdr:rowOff>272186</xdr:rowOff>
    </xdr:to>
    <xdr:sp macro="" textlink="">
      <xdr:nvSpPr>
        <xdr:cNvPr id="29" name="TextBox 8"/>
        <xdr:cNvSpPr txBox="1"/>
      </xdr:nvSpPr>
      <xdr:spPr>
        <a:xfrm>
          <a:off x="8153400" y="101458648"/>
          <a:ext cx="3124200" cy="52322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2800" b="1">
              <a:solidFill>
                <a:schemeClr val="bg1"/>
              </a:solidFill>
            </a:rPr>
            <a:t>Tower 1</a:t>
          </a:r>
        </a:p>
      </xdr:txBody>
    </xdr:sp>
    <xdr:clientData/>
  </xdr:twoCellAnchor>
  <xdr:twoCellAnchor>
    <xdr:from>
      <xdr:col>5</xdr:col>
      <xdr:colOff>1466850</xdr:colOff>
      <xdr:row>300</xdr:row>
      <xdr:rowOff>256679</xdr:rowOff>
    </xdr:from>
    <xdr:to>
      <xdr:col>8</xdr:col>
      <xdr:colOff>677141</xdr:colOff>
      <xdr:row>300</xdr:row>
      <xdr:rowOff>779899</xdr:rowOff>
    </xdr:to>
    <xdr:sp macro="" textlink="">
      <xdr:nvSpPr>
        <xdr:cNvPr id="30" name="TextBox 9"/>
        <xdr:cNvSpPr txBox="1"/>
      </xdr:nvSpPr>
      <xdr:spPr>
        <a:xfrm>
          <a:off x="6696941" y="101966361"/>
          <a:ext cx="3124200" cy="52322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2800" b="1">
              <a:solidFill>
                <a:schemeClr val="bg1"/>
              </a:solidFill>
            </a:rPr>
            <a:t>Tower 2</a:t>
          </a:r>
        </a:p>
      </xdr:txBody>
    </xdr:sp>
    <xdr:clientData/>
  </xdr:twoCellAnchor>
  <xdr:twoCellAnchor>
    <xdr:from>
      <xdr:col>5</xdr:col>
      <xdr:colOff>498424</xdr:colOff>
      <xdr:row>301</xdr:row>
      <xdr:rowOff>80610</xdr:rowOff>
    </xdr:from>
    <xdr:to>
      <xdr:col>7</xdr:col>
      <xdr:colOff>1059533</xdr:colOff>
      <xdr:row>301</xdr:row>
      <xdr:rowOff>603830</xdr:rowOff>
    </xdr:to>
    <xdr:sp macro="" textlink="">
      <xdr:nvSpPr>
        <xdr:cNvPr id="31" name="TextBox 10"/>
        <xdr:cNvSpPr txBox="1"/>
      </xdr:nvSpPr>
      <xdr:spPr>
        <a:xfrm>
          <a:off x="5728515" y="102638883"/>
          <a:ext cx="3124200" cy="52322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2800" b="1">
              <a:solidFill>
                <a:schemeClr val="bg1"/>
              </a:solidFill>
            </a:rPr>
            <a:t>Tower 3</a:t>
          </a:r>
        </a:p>
      </xdr:txBody>
    </xdr:sp>
    <xdr:clientData/>
  </xdr:twoCellAnchor>
  <xdr:twoCellAnchor>
    <xdr:from>
      <xdr:col>2</xdr:col>
      <xdr:colOff>439732</xdr:colOff>
      <xdr:row>301</xdr:row>
      <xdr:rowOff>2330671</xdr:rowOff>
    </xdr:from>
    <xdr:to>
      <xdr:col>5</xdr:col>
      <xdr:colOff>308114</xdr:colOff>
      <xdr:row>302</xdr:row>
      <xdr:rowOff>446664</xdr:rowOff>
    </xdr:to>
    <xdr:sp macro="" textlink="">
      <xdr:nvSpPr>
        <xdr:cNvPr id="32" name="TextBox 11"/>
        <xdr:cNvSpPr txBox="1"/>
      </xdr:nvSpPr>
      <xdr:spPr>
        <a:xfrm>
          <a:off x="2431323" y="104888944"/>
          <a:ext cx="3106882" cy="52322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IN" sz="2800" b="1">
              <a:solidFill>
                <a:schemeClr val="bg1"/>
              </a:solidFill>
            </a:rPr>
            <a:t>Tower 3</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4"/>
  <sheetViews>
    <sheetView tabSelected="1" view="pageLayout" topLeftCell="A299" zoomScale="55" zoomScaleNormal="85" zoomScaleSheetLayoutView="100" zoomScalePageLayoutView="55" workbookViewId="0">
      <selection activeCell="A299" sqref="A299:I303"/>
    </sheetView>
  </sheetViews>
  <sheetFormatPr defaultColWidth="9.140625" defaultRowHeight="17.100000000000001" customHeight="1" x14ac:dyDescent="0.25"/>
  <cols>
    <col min="1" max="1" width="26.42578125" style="10" customWidth="1"/>
    <col min="2" max="2" width="1.28515625" style="10" customWidth="1"/>
    <col min="3" max="3" width="18.42578125" style="10" customWidth="1"/>
    <col min="4" max="4" width="1.42578125" style="21" customWidth="1"/>
    <col min="5" max="5" width="25.42578125" style="10" customWidth="1"/>
    <col min="6" max="6" width="34.28515625" style="10" customWidth="1"/>
    <col min="7" max="7" width="1.42578125" style="10" customWidth="1"/>
    <col min="8" max="8" width="18.7109375" style="10" customWidth="1"/>
    <col min="9" max="9" width="30.85546875" style="10" customWidth="1"/>
    <col min="10" max="10" width="24" style="10" customWidth="1"/>
    <col min="11" max="16384" width="9.140625" style="10"/>
  </cols>
  <sheetData>
    <row r="1" spans="1:9" ht="20.25" x14ac:dyDescent="0.25">
      <c r="A1" s="117" t="s">
        <v>42</v>
      </c>
      <c r="B1" s="118"/>
      <c r="C1" s="118"/>
      <c r="D1" s="118"/>
      <c r="E1" s="118"/>
      <c r="F1" s="118"/>
      <c r="G1" s="118"/>
      <c r="H1" s="118"/>
      <c r="I1" s="119"/>
    </row>
    <row r="2" spans="1:9" ht="63.75" customHeight="1" x14ac:dyDescent="0.25">
      <c r="A2" s="120" t="s">
        <v>11</v>
      </c>
      <c r="B2" s="120"/>
      <c r="C2" s="120"/>
      <c r="D2" s="11" t="s">
        <v>4</v>
      </c>
      <c r="E2" s="121" t="s">
        <v>94</v>
      </c>
      <c r="F2" s="121"/>
      <c r="G2" s="112" t="s">
        <v>15</v>
      </c>
      <c r="H2" s="112"/>
      <c r="I2" s="64" t="s">
        <v>278</v>
      </c>
    </row>
    <row r="3" spans="1:9" ht="44.25" customHeight="1" x14ac:dyDescent="0.25">
      <c r="A3" s="107" t="s">
        <v>43</v>
      </c>
      <c r="B3" s="108"/>
      <c r="C3" s="109"/>
      <c r="D3" s="28" t="s">
        <v>4</v>
      </c>
      <c r="E3" s="110" t="s">
        <v>190</v>
      </c>
      <c r="F3" s="122"/>
      <c r="G3" s="112" t="s">
        <v>145</v>
      </c>
      <c r="H3" s="112"/>
      <c r="I3" s="68" t="s">
        <v>279</v>
      </c>
    </row>
    <row r="4" spans="1:9" ht="43.5" customHeight="1" x14ac:dyDescent="0.25">
      <c r="A4" s="107" t="s">
        <v>39</v>
      </c>
      <c r="B4" s="108"/>
      <c r="C4" s="109"/>
      <c r="D4" s="25" t="s">
        <v>4</v>
      </c>
      <c r="E4" s="110" t="s">
        <v>218</v>
      </c>
      <c r="F4" s="111"/>
      <c r="G4" s="112" t="s">
        <v>36</v>
      </c>
      <c r="H4" s="112"/>
      <c r="I4" s="68" t="s">
        <v>280</v>
      </c>
    </row>
    <row r="5" spans="1:9" ht="20.25" x14ac:dyDescent="0.25">
      <c r="A5" s="113" t="s">
        <v>45</v>
      </c>
      <c r="B5" s="113"/>
      <c r="C5" s="113"/>
      <c r="D5" s="113"/>
      <c r="E5" s="113"/>
      <c r="F5" s="113"/>
      <c r="G5" s="113"/>
      <c r="H5" s="113"/>
      <c r="I5" s="114"/>
    </row>
    <row r="6" spans="1:9" ht="64.5" customHeight="1" x14ac:dyDescent="0.25">
      <c r="A6" s="115" t="s">
        <v>32</v>
      </c>
      <c r="B6" s="115"/>
      <c r="C6" s="115"/>
      <c r="D6" s="9" t="s">
        <v>4</v>
      </c>
      <c r="E6" s="29" t="s">
        <v>138</v>
      </c>
      <c r="F6" s="28" t="s">
        <v>38</v>
      </c>
      <c r="G6" s="9" t="s">
        <v>4</v>
      </c>
      <c r="H6" s="116" t="s">
        <v>283</v>
      </c>
      <c r="I6" s="116"/>
    </row>
    <row r="7" spans="1:9" ht="24" customHeight="1" x14ac:dyDescent="0.25">
      <c r="A7" s="115" t="s">
        <v>47</v>
      </c>
      <c r="B7" s="115"/>
      <c r="C7" s="115"/>
      <c r="D7" s="9" t="s">
        <v>4</v>
      </c>
      <c r="E7" s="12" t="s">
        <v>220</v>
      </c>
      <c r="F7" s="28" t="s">
        <v>48</v>
      </c>
      <c r="G7" s="9" t="s">
        <v>4</v>
      </c>
      <c r="H7" s="110" t="s">
        <v>219</v>
      </c>
      <c r="I7" s="111"/>
    </row>
    <row r="8" spans="1:9" ht="45.75" customHeight="1" x14ac:dyDescent="0.25">
      <c r="A8" s="115" t="s">
        <v>49</v>
      </c>
      <c r="B8" s="115"/>
      <c r="C8" s="115"/>
      <c r="D8" s="9" t="s">
        <v>4</v>
      </c>
      <c r="E8" s="123" t="s">
        <v>221</v>
      </c>
      <c r="F8" s="123"/>
      <c r="G8" s="123"/>
      <c r="H8" s="123"/>
      <c r="I8" s="123"/>
    </row>
    <row r="9" spans="1:9" ht="273" customHeight="1" x14ac:dyDescent="0.25">
      <c r="A9" s="112" t="s">
        <v>44</v>
      </c>
      <c r="B9" s="28" t="s">
        <v>4</v>
      </c>
      <c r="C9" s="28" t="s">
        <v>46</v>
      </c>
      <c r="D9" s="9" t="s">
        <v>4</v>
      </c>
      <c r="E9" s="110" t="s">
        <v>260</v>
      </c>
      <c r="F9" s="122"/>
      <c r="G9" s="122"/>
      <c r="H9" s="122"/>
      <c r="I9" s="111"/>
    </row>
    <row r="10" spans="1:9" ht="49.5" customHeight="1" x14ac:dyDescent="0.25">
      <c r="A10" s="112"/>
      <c r="B10" s="28" t="s">
        <v>4</v>
      </c>
      <c r="C10" s="28" t="s">
        <v>14</v>
      </c>
      <c r="D10" s="9" t="s">
        <v>4</v>
      </c>
      <c r="E10" s="110" t="s">
        <v>261</v>
      </c>
      <c r="F10" s="122"/>
      <c r="G10" s="122"/>
      <c r="H10" s="122"/>
      <c r="I10" s="111"/>
    </row>
    <row r="11" spans="1:9" ht="40.5" x14ac:dyDescent="0.25">
      <c r="A11" s="112"/>
      <c r="B11" s="28" t="s">
        <v>4</v>
      </c>
      <c r="C11" s="28" t="s">
        <v>5</v>
      </c>
      <c r="D11" s="9" t="s">
        <v>4</v>
      </c>
      <c r="E11" s="110" t="s">
        <v>262</v>
      </c>
      <c r="F11" s="122"/>
      <c r="G11" s="122"/>
      <c r="H11" s="122"/>
      <c r="I11" s="111"/>
    </row>
    <row r="12" spans="1:9" ht="20.25" x14ac:dyDescent="0.25">
      <c r="A12" s="112" t="s">
        <v>37</v>
      </c>
      <c r="B12" s="112"/>
      <c r="C12" s="112"/>
      <c r="D12" s="9" t="s">
        <v>4</v>
      </c>
      <c r="E12" s="116" t="s">
        <v>233</v>
      </c>
      <c r="F12" s="116"/>
      <c r="G12" s="116"/>
      <c r="H12" s="116"/>
      <c r="I12" s="116"/>
    </row>
    <row r="13" spans="1:9" ht="20.25" x14ac:dyDescent="0.25">
      <c r="A13" s="113" t="s">
        <v>50</v>
      </c>
      <c r="B13" s="113"/>
      <c r="C13" s="113"/>
      <c r="D13" s="113"/>
      <c r="E13" s="113"/>
      <c r="F13" s="113"/>
      <c r="G13" s="113"/>
      <c r="H13" s="113"/>
      <c r="I13" s="113"/>
    </row>
    <row r="14" spans="1:9" ht="40.5" x14ac:dyDescent="0.25">
      <c r="A14" s="112" t="s">
        <v>31</v>
      </c>
      <c r="B14" s="112"/>
      <c r="C14" s="112"/>
      <c r="D14" s="9" t="s">
        <v>4</v>
      </c>
      <c r="E14" s="73" t="s">
        <v>95</v>
      </c>
      <c r="F14" s="70" t="s">
        <v>51</v>
      </c>
      <c r="G14" s="9" t="s">
        <v>4</v>
      </c>
      <c r="H14" s="116" t="s">
        <v>226</v>
      </c>
      <c r="I14" s="116"/>
    </row>
    <row r="15" spans="1:9" ht="40.5" x14ac:dyDescent="0.25">
      <c r="A15" s="112" t="s">
        <v>52</v>
      </c>
      <c r="B15" s="112"/>
      <c r="C15" s="112"/>
      <c r="D15" s="9" t="s">
        <v>4</v>
      </c>
      <c r="E15" s="29" t="s">
        <v>191</v>
      </c>
      <c r="F15" s="28" t="s">
        <v>53</v>
      </c>
      <c r="G15" s="9" t="s">
        <v>4</v>
      </c>
      <c r="H15" s="116" t="s">
        <v>193</v>
      </c>
      <c r="I15" s="116"/>
    </row>
    <row r="16" spans="1:9" ht="21.75" customHeight="1" x14ac:dyDescent="0.25">
      <c r="A16" s="107" t="s">
        <v>54</v>
      </c>
      <c r="B16" s="108"/>
      <c r="C16" s="109"/>
      <c r="D16" s="9" t="s">
        <v>4</v>
      </c>
      <c r="E16" s="13" t="s">
        <v>222</v>
      </c>
      <c r="F16" s="28" t="s">
        <v>55</v>
      </c>
      <c r="G16" s="9" t="s">
        <v>4</v>
      </c>
      <c r="H16" s="124" t="s">
        <v>259</v>
      </c>
      <c r="I16" s="111"/>
    </row>
    <row r="17" spans="1:11" ht="40.5" x14ac:dyDescent="0.25">
      <c r="A17" s="107" t="s">
        <v>56</v>
      </c>
      <c r="B17" s="108"/>
      <c r="C17" s="109"/>
      <c r="D17" s="9" t="s">
        <v>4</v>
      </c>
      <c r="E17" s="29" t="s">
        <v>194</v>
      </c>
      <c r="F17" s="28" t="s">
        <v>57</v>
      </c>
      <c r="G17" s="9" t="s">
        <v>4</v>
      </c>
      <c r="H17" s="110" t="s">
        <v>192</v>
      </c>
      <c r="I17" s="111"/>
    </row>
    <row r="18" spans="1:11" ht="40.5" customHeight="1" x14ac:dyDescent="0.25">
      <c r="A18" s="107" t="s">
        <v>58</v>
      </c>
      <c r="B18" s="108"/>
      <c r="C18" s="109"/>
      <c r="D18" s="9" t="s">
        <v>4</v>
      </c>
      <c r="E18" s="29" t="s">
        <v>96</v>
      </c>
      <c r="F18" s="28" t="s">
        <v>97</v>
      </c>
      <c r="G18" s="9" t="s">
        <v>4</v>
      </c>
      <c r="H18" s="116">
        <v>431675.64</v>
      </c>
      <c r="I18" s="116"/>
    </row>
    <row r="19" spans="1:11" ht="40.5" x14ac:dyDescent="0.25">
      <c r="A19" s="112" t="s">
        <v>99</v>
      </c>
      <c r="B19" s="112"/>
      <c r="C19" s="112"/>
      <c r="D19" s="9" t="s">
        <v>4</v>
      </c>
      <c r="E19" s="23">
        <v>71208.134000000005</v>
      </c>
      <c r="F19" s="28" t="s">
        <v>98</v>
      </c>
      <c r="G19" s="9" t="s">
        <v>4</v>
      </c>
      <c r="H19" s="116">
        <v>66090.297999999995</v>
      </c>
      <c r="I19" s="116"/>
    </row>
    <row r="20" spans="1:11" ht="40.5" x14ac:dyDescent="0.25">
      <c r="A20" s="112" t="s">
        <v>59</v>
      </c>
      <c r="B20" s="112"/>
      <c r="C20" s="112"/>
      <c r="D20" s="9" t="s">
        <v>4</v>
      </c>
      <c r="E20" s="69">
        <v>0.6</v>
      </c>
      <c r="F20" s="14" t="s">
        <v>60</v>
      </c>
      <c r="G20" s="9" t="s">
        <v>4</v>
      </c>
      <c r="H20" s="110">
        <v>859</v>
      </c>
      <c r="I20" s="111"/>
    </row>
    <row r="21" spans="1:11" ht="40.5" x14ac:dyDescent="0.25">
      <c r="A21" s="112" t="s">
        <v>61</v>
      </c>
      <c r="B21" s="112"/>
      <c r="C21" s="112"/>
      <c r="D21" s="9" t="s">
        <v>4</v>
      </c>
      <c r="E21" s="69">
        <v>859</v>
      </c>
      <c r="F21" s="28" t="s">
        <v>62</v>
      </c>
      <c r="G21" s="9" t="s">
        <v>4</v>
      </c>
      <c r="H21" s="116" t="s">
        <v>154</v>
      </c>
      <c r="I21" s="116"/>
    </row>
    <row r="22" spans="1:11" ht="20.25" x14ac:dyDescent="0.25">
      <c r="A22" s="107" t="s">
        <v>26</v>
      </c>
      <c r="B22" s="108"/>
      <c r="C22" s="109"/>
      <c r="D22" s="9" t="s">
        <v>4</v>
      </c>
      <c r="E22" s="23">
        <v>18.927358099999999</v>
      </c>
      <c r="F22" s="22" t="s">
        <v>27</v>
      </c>
      <c r="G22" s="22" t="s">
        <v>4</v>
      </c>
      <c r="H22" s="110">
        <v>73.181320400000004</v>
      </c>
      <c r="I22" s="111"/>
    </row>
    <row r="23" spans="1:11" ht="128.25" customHeight="1" x14ac:dyDescent="0.25">
      <c r="A23" s="107" t="s">
        <v>29</v>
      </c>
      <c r="B23" s="108"/>
      <c r="C23" s="109"/>
      <c r="D23" s="9" t="s">
        <v>4</v>
      </c>
      <c r="E23" s="110" t="s">
        <v>101</v>
      </c>
      <c r="F23" s="122"/>
      <c r="G23" s="122"/>
      <c r="H23" s="122"/>
      <c r="I23" s="111"/>
    </row>
    <row r="24" spans="1:11" ht="20.25" customHeight="1" x14ac:dyDescent="0.25">
      <c r="A24" s="113" t="s">
        <v>22</v>
      </c>
      <c r="B24" s="113"/>
      <c r="C24" s="113"/>
      <c r="D24" s="113"/>
      <c r="E24" s="113"/>
      <c r="F24" s="113"/>
      <c r="G24" s="113"/>
      <c r="H24" s="113"/>
      <c r="I24" s="113"/>
      <c r="K24" s="15"/>
    </row>
    <row r="25" spans="1:11" ht="21" customHeight="1" x14ac:dyDescent="0.25">
      <c r="A25" s="107" t="s">
        <v>30</v>
      </c>
      <c r="B25" s="108"/>
      <c r="C25" s="109"/>
      <c r="D25" s="33" t="s">
        <v>4</v>
      </c>
      <c r="E25" s="23" t="s">
        <v>102</v>
      </c>
      <c r="F25" s="28" t="s">
        <v>16</v>
      </c>
      <c r="G25" s="33" t="s">
        <v>4</v>
      </c>
      <c r="H25" s="110" t="s">
        <v>195</v>
      </c>
      <c r="I25" s="111"/>
      <c r="K25" s="15"/>
    </row>
    <row r="26" spans="1:11" ht="21.75" customHeight="1" x14ac:dyDescent="0.25">
      <c r="A26" s="107" t="s">
        <v>17</v>
      </c>
      <c r="B26" s="108"/>
      <c r="C26" s="109"/>
      <c r="D26" s="33" t="s">
        <v>4</v>
      </c>
      <c r="E26" s="67" t="s">
        <v>103</v>
      </c>
      <c r="F26" s="28" t="s">
        <v>40</v>
      </c>
      <c r="G26" s="33" t="s">
        <v>4</v>
      </c>
      <c r="H26" s="110" t="s">
        <v>154</v>
      </c>
      <c r="I26" s="111"/>
    </row>
    <row r="27" spans="1:11" ht="42.75" customHeight="1" x14ac:dyDescent="0.25">
      <c r="A27" s="125" t="s">
        <v>25</v>
      </c>
      <c r="B27" s="126"/>
      <c r="C27" s="127"/>
      <c r="D27" s="33" t="s">
        <v>4</v>
      </c>
      <c r="E27" s="29" t="s">
        <v>104</v>
      </c>
      <c r="F27" s="28" t="s">
        <v>18</v>
      </c>
      <c r="G27" s="38" t="s">
        <v>4</v>
      </c>
      <c r="H27" s="110" t="s">
        <v>227</v>
      </c>
      <c r="I27" s="111"/>
    </row>
    <row r="28" spans="1:11" ht="60.75" x14ac:dyDescent="0.25">
      <c r="A28" s="107" t="s">
        <v>147</v>
      </c>
      <c r="B28" s="108"/>
      <c r="C28" s="109"/>
      <c r="D28" s="33" t="s">
        <v>4</v>
      </c>
      <c r="E28" s="64" t="s">
        <v>228</v>
      </c>
      <c r="F28" s="28" t="s">
        <v>148</v>
      </c>
      <c r="G28" s="33" t="s">
        <v>4</v>
      </c>
      <c r="H28" s="110" t="s">
        <v>196</v>
      </c>
      <c r="I28" s="111"/>
    </row>
    <row r="29" spans="1:11" ht="150" customHeight="1" x14ac:dyDescent="0.25">
      <c r="A29" s="107" t="s">
        <v>19</v>
      </c>
      <c r="B29" s="108"/>
      <c r="C29" s="109"/>
      <c r="D29" s="33" t="s">
        <v>4</v>
      </c>
      <c r="E29" s="64" t="s">
        <v>229</v>
      </c>
      <c r="F29" s="28" t="s">
        <v>146</v>
      </c>
      <c r="G29" s="33" t="s">
        <v>4</v>
      </c>
      <c r="H29" s="110" t="s">
        <v>230</v>
      </c>
      <c r="I29" s="111"/>
    </row>
    <row r="30" spans="1:11" ht="20.25" x14ac:dyDescent="0.25">
      <c r="A30" s="107" t="s">
        <v>184</v>
      </c>
      <c r="B30" s="108"/>
      <c r="C30" s="109"/>
      <c r="D30" s="9" t="s">
        <v>4</v>
      </c>
      <c r="E30" s="68" t="s">
        <v>185</v>
      </c>
      <c r="F30" s="66" t="s">
        <v>186</v>
      </c>
      <c r="G30" s="9" t="s">
        <v>4</v>
      </c>
      <c r="H30" s="110" t="s">
        <v>185</v>
      </c>
      <c r="I30" s="111"/>
    </row>
    <row r="31" spans="1:11" ht="20.25" x14ac:dyDescent="0.25">
      <c r="A31" s="107" t="s">
        <v>187</v>
      </c>
      <c r="B31" s="108"/>
      <c r="C31" s="109"/>
      <c r="D31" s="9" t="s">
        <v>4</v>
      </c>
      <c r="E31" s="110" t="s">
        <v>185</v>
      </c>
      <c r="F31" s="122"/>
      <c r="G31" s="122"/>
      <c r="H31" s="122"/>
      <c r="I31" s="111"/>
    </row>
    <row r="32" spans="1:11" ht="20.25" x14ac:dyDescent="0.25">
      <c r="A32" s="131" t="s">
        <v>41</v>
      </c>
      <c r="B32" s="132"/>
      <c r="C32" s="132"/>
      <c r="D32" s="132"/>
      <c r="E32" s="132"/>
      <c r="F32" s="132"/>
      <c r="G32" s="132"/>
      <c r="H32" s="132"/>
      <c r="I32" s="133"/>
    </row>
    <row r="33" spans="1:9" ht="40.5" x14ac:dyDescent="0.25">
      <c r="A33" s="107" t="s">
        <v>20</v>
      </c>
      <c r="B33" s="108"/>
      <c r="C33" s="109"/>
      <c r="D33" s="33" t="s">
        <v>4</v>
      </c>
      <c r="E33" s="73" t="s">
        <v>105</v>
      </c>
      <c r="F33" s="72" t="s">
        <v>21</v>
      </c>
      <c r="G33" s="70" t="s">
        <v>4</v>
      </c>
      <c r="H33" s="110" t="s">
        <v>106</v>
      </c>
      <c r="I33" s="111"/>
    </row>
    <row r="34" spans="1:9" ht="21" customHeight="1" x14ac:dyDescent="0.25">
      <c r="A34" s="107" t="s">
        <v>24</v>
      </c>
      <c r="B34" s="108"/>
      <c r="C34" s="109"/>
      <c r="D34" s="33" t="s">
        <v>4</v>
      </c>
      <c r="E34" s="73" t="s">
        <v>106</v>
      </c>
      <c r="F34" s="17" t="s">
        <v>35</v>
      </c>
      <c r="G34" s="70" t="s">
        <v>4</v>
      </c>
      <c r="H34" s="110" t="s">
        <v>106</v>
      </c>
      <c r="I34" s="111"/>
    </row>
    <row r="35" spans="1:9" ht="21" customHeight="1" x14ac:dyDescent="0.25">
      <c r="A35" s="107" t="s">
        <v>34</v>
      </c>
      <c r="B35" s="108"/>
      <c r="C35" s="109"/>
      <c r="D35" s="33" t="s">
        <v>4</v>
      </c>
      <c r="E35" s="12" t="s">
        <v>108</v>
      </c>
      <c r="F35" s="72" t="s">
        <v>23</v>
      </c>
      <c r="G35" s="70" t="s">
        <v>4</v>
      </c>
      <c r="H35" s="110" t="s">
        <v>107</v>
      </c>
      <c r="I35" s="111"/>
    </row>
    <row r="36" spans="1:9" ht="20.25" x14ac:dyDescent="0.25">
      <c r="A36" s="113" t="s">
        <v>0</v>
      </c>
      <c r="B36" s="113"/>
      <c r="C36" s="113"/>
      <c r="D36" s="113"/>
      <c r="E36" s="113"/>
      <c r="F36" s="114"/>
      <c r="G36" s="113"/>
      <c r="H36" s="113"/>
      <c r="I36" s="113"/>
    </row>
    <row r="37" spans="1:9" ht="20.25" x14ac:dyDescent="0.25">
      <c r="A37" s="128" t="s">
        <v>0</v>
      </c>
      <c r="B37" s="128"/>
      <c r="C37" s="128"/>
      <c r="D37" s="33" t="s">
        <v>4</v>
      </c>
      <c r="E37" s="24" t="s">
        <v>1</v>
      </c>
      <c r="F37" s="24" t="s">
        <v>6</v>
      </c>
      <c r="G37" s="128" t="s">
        <v>2</v>
      </c>
      <c r="H37" s="128"/>
      <c r="I37" s="24" t="s">
        <v>3</v>
      </c>
    </row>
    <row r="38" spans="1:9" ht="43.5" customHeight="1" x14ac:dyDescent="0.25">
      <c r="A38" s="112" t="s">
        <v>7</v>
      </c>
      <c r="B38" s="112"/>
      <c r="C38" s="112"/>
      <c r="D38" s="33" t="s">
        <v>4</v>
      </c>
      <c r="E38" s="71" t="s">
        <v>223</v>
      </c>
      <c r="F38" s="71" t="s">
        <v>225</v>
      </c>
      <c r="G38" s="129" t="s">
        <v>224</v>
      </c>
      <c r="H38" s="130"/>
      <c r="I38" s="71" t="s">
        <v>225</v>
      </c>
    </row>
    <row r="39" spans="1:9" ht="22.5" customHeight="1" x14ac:dyDescent="0.25">
      <c r="A39" s="112" t="s">
        <v>8</v>
      </c>
      <c r="B39" s="112"/>
      <c r="C39" s="112"/>
      <c r="D39" s="33" t="s">
        <v>4</v>
      </c>
      <c r="E39" s="36" t="s">
        <v>109</v>
      </c>
      <c r="F39" s="27" t="s">
        <v>109</v>
      </c>
      <c r="G39" s="134" t="s">
        <v>109</v>
      </c>
      <c r="H39" s="134"/>
      <c r="I39" s="27" t="s">
        <v>109</v>
      </c>
    </row>
    <row r="40" spans="1:9" ht="22.5" customHeight="1" x14ac:dyDescent="0.25">
      <c r="A40" s="112" t="s">
        <v>12</v>
      </c>
      <c r="B40" s="112"/>
      <c r="C40" s="112"/>
      <c r="D40" s="33" t="s">
        <v>4</v>
      </c>
      <c r="E40" s="23" t="s">
        <v>104</v>
      </c>
      <c r="F40" s="28" t="s">
        <v>13</v>
      </c>
      <c r="G40" s="9" t="s">
        <v>4</v>
      </c>
      <c r="H40" s="116" t="s">
        <v>100</v>
      </c>
      <c r="I40" s="116"/>
    </row>
    <row r="41" spans="1:9" ht="20.25" x14ac:dyDescent="0.25">
      <c r="A41" s="113" t="s">
        <v>63</v>
      </c>
      <c r="B41" s="113"/>
      <c r="C41" s="113"/>
      <c r="D41" s="113"/>
      <c r="E41" s="113"/>
      <c r="F41" s="113"/>
      <c r="G41" s="113"/>
      <c r="H41" s="113"/>
      <c r="I41" s="113"/>
    </row>
    <row r="42" spans="1:9" ht="20.25" x14ac:dyDescent="0.25">
      <c r="A42" s="128" t="s">
        <v>64</v>
      </c>
      <c r="B42" s="128"/>
      <c r="C42" s="128"/>
      <c r="D42" s="135" t="s">
        <v>65</v>
      </c>
      <c r="E42" s="136"/>
      <c r="F42" s="128" t="s">
        <v>66</v>
      </c>
      <c r="G42" s="128"/>
      <c r="H42" s="128" t="s">
        <v>67</v>
      </c>
      <c r="I42" s="128"/>
    </row>
    <row r="43" spans="1:9" ht="20.25" customHeight="1" x14ac:dyDescent="0.25">
      <c r="A43" s="129" t="s">
        <v>215</v>
      </c>
      <c r="B43" s="137"/>
      <c r="C43" s="130"/>
      <c r="D43" s="129" t="s">
        <v>110</v>
      </c>
      <c r="E43" s="130"/>
      <c r="F43" s="129" t="s">
        <v>234</v>
      </c>
      <c r="G43" s="130"/>
      <c r="H43" s="129" t="s">
        <v>234</v>
      </c>
      <c r="I43" s="130"/>
    </row>
    <row r="44" spans="1:9" ht="42" customHeight="1" x14ac:dyDescent="0.25">
      <c r="A44" s="129" t="s">
        <v>216</v>
      </c>
      <c r="B44" s="137"/>
      <c r="C44" s="130"/>
      <c r="D44" s="129" t="s">
        <v>110</v>
      </c>
      <c r="E44" s="130"/>
      <c r="F44" s="129" t="s">
        <v>244</v>
      </c>
      <c r="G44" s="130"/>
      <c r="H44" s="129" t="s">
        <v>244</v>
      </c>
      <c r="I44" s="130"/>
    </row>
    <row r="45" spans="1:9" ht="40.5" customHeight="1" x14ac:dyDescent="0.25">
      <c r="A45" s="129" t="s">
        <v>217</v>
      </c>
      <c r="B45" s="137"/>
      <c r="C45" s="130"/>
      <c r="D45" s="129" t="s">
        <v>110</v>
      </c>
      <c r="E45" s="130"/>
      <c r="F45" s="129" t="s">
        <v>245</v>
      </c>
      <c r="G45" s="130"/>
      <c r="H45" s="129" t="s">
        <v>245</v>
      </c>
      <c r="I45" s="130"/>
    </row>
    <row r="46" spans="1:9" ht="20.25" x14ac:dyDescent="0.25">
      <c r="A46" s="113" t="s">
        <v>68</v>
      </c>
      <c r="B46" s="113"/>
      <c r="C46" s="113"/>
      <c r="D46" s="113"/>
      <c r="E46" s="113"/>
      <c r="F46" s="113"/>
      <c r="G46" s="113"/>
      <c r="H46" s="113"/>
      <c r="I46" s="113"/>
    </row>
    <row r="47" spans="1:9" ht="45.75" customHeight="1" x14ac:dyDescent="0.25">
      <c r="A47" s="112" t="s">
        <v>69</v>
      </c>
      <c r="B47" s="112"/>
      <c r="C47" s="112"/>
      <c r="D47" s="33" t="s">
        <v>4</v>
      </c>
      <c r="E47" s="29" t="s">
        <v>155</v>
      </c>
      <c r="F47" s="28" t="s">
        <v>70</v>
      </c>
      <c r="G47" s="33" t="s">
        <v>4</v>
      </c>
      <c r="H47" s="110" t="s">
        <v>231</v>
      </c>
      <c r="I47" s="111"/>
    </row>
    <row r="48" spans="1:9" ht="63.75" customHeight="1" x14ac:dyDescent="0.25">
      <c r="A48" s="112" t="s">
        <v>111</v>
      </c>
      <c r="B48" s="112"/>
      <c r="C48" s="112"/>
      <c r="D48" s="33" t="s">
        <v>4</v>
      </c>
      <c r="E48" s="73" t="s">
        <v>231</v>
      </c>
      <c r="F48" s="28" t="s">
        <v>71</v>
      </c>
      <c r="G48" s="33" t="s">
        <v>4</v>
      </c>
      <c r="H48" s="110" t="s">
        <v>231</v>
      </c>
      <c r="I48" s="111"/>
    </row>
    <row r="49" spans="1:15" ht="89.25" customHeight="1" x14ac:dyDescent="0.25">
      <c r="A49" s="112" t="s">
        <v>72</v>
      </c>
      <c r="B49" s="112"/>
      <c r="C49" s="112"/>
      <c r="D49" s="33" t="s">
        <v>4</v>
      </c>
      <c r="E49" s="73" t="s">
        <v>256</v>
      </c>
      <c r="F49" s="28" t="s">
        <v>73</v>
      </c>
      <c r="G49" s="33" t="s">
        <v>4</v>
      </c>
      <c r="H49" s="116" t="s">
        <v>235</v>
      </c>
      <c r="I49" s="116"/>
    </row>
    <row r="50" spans="1:15" ht="84" customHeight="1" x14ac:dyDescent="0.25">
      <c r="A50" s="112" t="s">
        <v>236</v>
      </c>
      <c r="B50" s="112"/>
      <c r="C50" s="112"/>
      <c r="D50" s="77" t="s">
        <v>4</v>
      </c>
      <c r="E50" s="79" t="s">
        <v>232</v>
      </c>
      <c r="F50" s="78" t="s">
        <v>74</v>
      </c>
      <c r="G50" s="77" t="s">
        <v>4</v>
      </c>
      <c r="H50" s="116" t="s">
        <v>255</v>
      </c>
      <c r="I50" s="116"/>
    </row>
    <row r="51" spans="1:15" ht="21" thickBot="1" x14ac:dyDescent="0.3">
      <c r="A51" s="113" t="s">
        <v>75</v>
      </c>
      <c r="B51" s="113"/>
      <c r="C51" s="113"/>
      <c r="D51" s="113"/>
      <c r="E51" s="113"/>
      <c r="F51" s="113"/>
      <c r="G51" s="113"/>
      <c r="H51" s="113"/>
      <c r="I51" s="113"/>
    </row>
    <row r="52" spans="1:15" ht="32.25" customHeight="1" x14ac:dyDescent="0.25">
      <c r="A52" s="142" t="s">
        <v>263</v>
      </c>
      <c r="B52" s="143"/>
      <c r="C52" s="143"/>
      <c r="D52" s="143"/>
      <c r="E52" s="80" t="s">
        <v>164</v>
      </c>
      <c r="F52" s="138">
        <v>0</v>
      </c>
      <c r="G52" s="138"/>
      <c r="H52" s="80" t="s">
        <v>165</v>
      </c>
      <c r="I52" s="81">
        <v>1</v>
      </c>
      <c r="J52" s="39" t="str">
        <f>(IF(F55=0,"Work not yet Started.",IF(F55=1,"Excavation work in process",IF(F55=2,"Excavation work completed",IF(F55=4,"Footing work is process",IF(F55=5,"Footing work Completed",IF(F55=7,"Plinth work is process",IF(F55=10,"Plinth work completed","0")))))))&amp;(IF(F56&gt;0,", RCC upto "&amp;F56&amp;" Slab completed",""))&amp;(IF(F57&gt;0,", Brickwork upto "&amp;F57&amp;" Floor completed"," "))&amp;(IF(F58&gt;0,", Plaster upto "&amp;F58&amp;" Floor completed"," "))&amp;(IF(F59&gt;0,", Flooring upto "&amp;F59&amp;" Floor completed"," "))&amp;(IF(F60&gt;0,", Painting upto "&amp;F60&amp;" Floor completed"," "))&amp;(IF(F61&gt;0,", Finishing upto "&amp;F61&amp;" Floor completed"," ")))</f>
        <v xml:space="preserve">Footing work is process     </v>
      </c>
      <c r="K52" s="40"/>
      <c r="L52" s="41"/>
    </row>
    <row r="53" spans="1:15" ht="32.25" customHeight="1" x14ac:dyDescent="0.25">
      <c r="A53" s="144"/>
      <c r="B53" s="145"/>
      <c r="C53" s="145"/>
      <c r="D53" s="145"/>
      <c r="E53" s="58" t="s">
        <v>166</v>
      </c>
      <c r="F53" s="86">
        <v>0</v>
      </c>
      <c r="G53" s="86"/>
      <c r="H53" s="58" t="s">
        <v>167</v>
      </c>
      <c r="I53" s="59">
        <v>39</v>
      </c>
      <c r="J53" s="42" t="s">
        <v>168</v>
      </c>
      <c r="K53" s="43"/>
      <c r="L53" s="44"/>
    </row>
    <row r="54" spans="1:15" ht="20.25" customHeight="1" x14ac:dyDescent="0.25">
      <c r="A54" s="87" t="s">
        <v>169</v>
      </c>
      <c r="B54" s="88"/>
      <c r="C54" s="88"/>
      <c r="D54" s="88"/>
      <c r="E54" s="61" t="s">
        <v>171</v>
      </c>
      <c r="F54" s="89" t="s">
        <v>172</v>
      </c>
      <c r="G54" s="89"/>
      <c r="H54" s="60" t="s">
        <v>189</v>
      </c>
      <c r="I54" s="45" t="s">
        <v>173</v>
      </c>
      <c r="J54" s="42" t="s">
        <v>170</v>
      </c>
      <c r="K54" s="46"/>
      <c r="L54" s="47"/>
    </row>
    <row r="55" spans="1:15" ht="20.25" customHeight="1" x14ac:dyDescent="0.25">
      <c r="A55" s="90" t="s">
        <v>281</v>
      </c>
      <c r="B55" s="91"/>
      <c r="C55" s="91"/>
      <c r="D55" s="92"/>
      <c r="E55" s="62" t="s">
        <v>135</v>
      </c>
      <c r="F55" s="86">
        <v>4</v>
      </c>
      <c r="G55" s="86"/>
      <c r="H55" s="48">
        <f>((100/10)*F55)/100</f>
        <v>0.4</v>
      </c>
      <c r="I55" s="99">
        <f>(IF(A55=J54,"100%",IF(A55=J55,"100%",((F55+(40/(F52+I52+F53+I53)*F56)+(15/I53*F57)+(10/I53*F58)+(10/I53*F59)+(5/I53*F60)+(5/I53*F61))/100))))</f>
        <v>0.04</v>
      </c>
      <c r="J55" s="42" t="s">
        <v>174</v>
      </c>
      <c r="K55" s="46"/>
      <c r="L55" s="47"/>
    </row>
    <row r="56" spans="1:15" ht="20.25" customHeight="1" x14ac:dyDescent="0.25">
      <c r="A56" s="93"/>
      <c r="B56" s="94"/>
      <c r="C56" s="94"/>
      <c r="D56" s="95"/>
      <c r="E56" s="62" t="s">
        <v>175</v>
      </c>
      <c r="F56" s="86">
        <v>0</v>
      </c>
      <c r="G56" s="86"/>
      <c r="H56" s="48">
        <f>((100/(F52+F53+I52+I53))*F56)/100</f>
        <v>0</v>
      </c>
      <c r="I56" s="99"/>
      <c r="J56" s="49" t="s">
        <v>176</v>
      </c>
      <c r="K56" s="50">
        <v>0.01</v>
      </c>
      <c r="L56" s="51">
        <v>0.02</v>
      </c>
    </row>
    <row r="57" spans="1:15" ht="20.25" customHeight="1" x14ac:dyDescent="0.25">
      <c r="A57" s="93"/>
      <c r="B57" s="94"/>
      <c r="C57" s="94"/>
      <c r="D57" s="95"/>
      <c r="E57" s="62" t="s">
        <v>177</v>
      </c>
      <c r="F57" s="86">
        <v>0</v>
      </c>
      <c r="G57" s="86"/>
      <c r="H57" s="48">
        <f>((100/I53)*F57)/100</f>
        <v>0</v>
      </c>
      <c r="I57" s="99"/>
      <c r="J57" s="49" t="s">
        <v>178</v>
      </c>
      <c r="K57" s="50">
        <v>0.02</v>
      </c>
      <c r="L57" s="51">
        <v>0.04</v>
      </c>
    </row>
    <row r="58" spans="1:15" ht="20.25" customHeight="1" x14ac:dyDescent="0.25">
      <c r="A58" s="93"/>
      <c r="B58" s="94"/>
      <c r="C58" s="94"/>
      <c r="D58" s="95"/>
      <c r="E58" s="62" t="s">
        <v>123</v>
      </c>
      <c r="F58" s="86">
        <v>0</v>
      </c>
      <c r="G58" s="86"/>
      <c r="H58" s="48">
        <f>((100/I53)*F58)/100</f>
        <v>0</v>
      </c>
      <c r="I58" s="99"/>
      <c r="J58" s="49" t="s">
        <v>179</v>
      </c>
      <c r="K58" s="50">
        <v>0.04</v>
      </c>
      <c r="L58" s="51">
        <v>0.08</v>
      </c>
    </row>
    <row r="59" spans="1:15" ht="20.25" customHeight="1" x14ac:dyDescent="0.25">
      <c r="A59" s="93"/>
      <c r="B59" s="94"/>
      <c r="C59" s="94"/>
      <c r="D59" s="95"/>
      <c r="E59" s="62" t="s">
        <v>124</v>
      </c>
      <c r="F59" s="86">
        <v>0</v>
      </c>
      <c r="G59" s="86"/>
      <c r="H59" s="48">
        <f>((100/I53)*F59)/100</f>
        <v>0</v>
      </c>
      <c r="I59" s="99"/>
      <c r="J59" s="49" t="s">
        <v>180</v>
      </c>
      <c r="K59" s="50">
        <v>0.05</v>
      </c>
      <c r="L59" s="51">
        <v>0.15</v>
      </c>
    </row>
    <row r="60" spans="1:15" ht="20.25" customHeight="1" x14ac:dyDescent="0.25">
      <c r="A60" s="93"/>
      <c r="B60" s="94"/>
      <c r="C60" s="94"/>
      <c r="D60" s="95"/>
      <c r="E60" s="62" t="s">
        <v>181</v>
      </c>
      <c r="F60" s="86">
        <v>0</v>
      </c>
      <c r="G60" s="86"/>
      <c r="H60" s="48">
        <f>((100/I53)*F60)/100</f>
        <v>0</v>
      </c>
      <c r="I60" s="99"/>
      <c r="J60" s="49" t="s">
        <v>182</v>
      </c>
      <c r="K60" s="50">
        <v>7.0000000000000007E-2</v>
      </c>
      <c r="L60" s="51">
        <v>0.2</v>
      </c>
    </row>
    <row r="61" spans="1:15" ht="21" thickBot="1" x14ac:dyDescent="0.3">
      <c r="A61" s="96"/>
      <c r="B61" s="97"/>
      <c r="C61" s="97"/>
      <c r="D61" s="98"/>
      <c r="E61" s="63" t="s">
        <v>126</v>
      </c>
      <c r="F61" s="101">
        <v>0</v>
      </c>
      <c r="G61" s="101"/>
      <c r="H61" s="52">
        <f>((100/I53)*F61)/100</f>
        <v>0</v>
      </c>
      <c r="I61" s="100"/>
      <c r="J61" s="53" t="s">
        <v>183</v>
      </c>
      <c r="K61" s="54">
        <v>0.1</v>
      </c>
      <c r="L61" s="55">
        <v>0.3</v>
      </c>
    </row>
    <row r="62" spans="1:15" ht="21" thickBot="1" x14ac:dyDescent="0.3">
      <c r="A62" s="146"/>
      <c r="B62" s="147"/>
      <c r="C62" s="147"/>
      <c r="D62" s="147"/>
      <c r="E62" s="147"/>
      <c r="F62" s="147"/>
      <c r="G62" s="147"/>
      <c r="H62" s="147"/>
      <c r="I62" s="148"/>
    </row>
    <row r="63" spans="1:15" ht="20.25" x14ac:dyDescent="0.25">
      <c r="A63" s="149" t="s">
        <v>265</v>
      </c>
      <c r="B63" s="150"/>
      <c r="C63" s="150"/>
      <c r="D63" s="150"/>
      <c r="E63" s="56" t="s">
        <v>164</v>
      </c>
      <c r="F63" s="151">
        <v>2</v>
      </c>
      <c r="G63" s="151" t="s">
        <v>165</v>
      </c>
      <c r="H63" s="56" t="s">
        <v>165</v>
      </c>
      <c r="I63" s="57">
        <v>1</v>
      </c>
      <c r="J63" s="39" t="str">
        <f>(IF(F66=0,"Work not yet Started.",IF(F66=1,"Excavation work in process",IF(F66=2,"Excavation work completed",IF(F66=4,"Basement work in process",IF(F66=5,"Basement work  Completed",IF(F66=7,"Plinth work is process",IF(F66=10,"Plinth work completed","0")))))))&amp;(IF(F67&gt;0,", RCC upto "&amp;F67&amp;" Slab completed",""))&amp;(IF(F68&gt;0,", Brickwork upto "&amp;F68&amp;" Floor completed"," "))&amp;(IF(F69&gt;0,", Plaster upto "&amp;F69&amp;" Floor completed"," "))&amp;(IF(F70&gt;0,", Flooring upto "&amp;F70&amp;" Floor completed"," "))&amp;(IF(F71&gt;0,", Painting upto "&amp;F71&amp;" Floor completed"," "))&amp;(IF(F72&gt;0,", Finishing upto "&amp;F72&amp;" Floor completed"," ")))</f>
        <v xml:space="preserve">0     </v>
      </c>
      <c r="K63" s="40"/>
      <c r="L63" s="41"/>
      <c r="O63" s="10" t="s">
        <v>266</v>
      </c>
    </row>
    <row r="64" spans="1:15" ht="44.25" customHeight="1" x14ac:dyDescent="0.25">
      <c r="A64" s="144"/>
      <c r="B64" s="145"/>
      <c r="C64" s="145"/>
      <c r="D64" s="145"/>
      <c r="E64" s="58" t="s">
        <v>166</v>
      </c>
      <c r="F64" s="86">
        <v>0</v>
      </c>
      <c r="G64" s="86" t="s">
        <v>167</v>
      </c>
      <c r="H64" s="58" t="s">
        <v>167</v>
      </c>
      <c r="I64" s="59">
        <v>39</v>
      </c>
      <c r="J64" s="42" t="s">
        <v>168</v>
      </c>
      <c r="K64" s="43"/>
      <c r="L64" s="44"/>
      <c r="O64" s="10" t="s">
        <v>267</v>
      </c>
    </row>
    <row r="65" spans="1:19" ht="40.5" x14ac:dyDescent="0.25">
      <c r="A65" s="87" t="s">
        <v>169</v>
      </c>
      <c r="B65" s="88"/>
      <c r="C65" s="88"/>
      <c r="D65" s="88"/>
      <c r="E65" s="61" t="s">
        <v>171</v>
      </c>
      <c r="F65" s="89" t="s">
        <v>172</v>
      </c>
      <c r="G65" s="89"/>
      <c r="H65" s="60" t="s">
        <v>189</v>
      </c>
      <c r="I65" s="45" t="s">
        <v>173</v>
      </c>
      <c r="J65" s="42" t="s">
        <v>170</v>
      </c>
      <c r="K65" s="46"/>
      <c r="L65" s="47"/>
    </row>
    <row r="66" spans="1:19" ht="20.25" x14ac:dyDescent="0.25">
      <c r="A66" s="90" t="s">
        <v>281</v>
      </c>
      <c r="B66" s="91"/>
      <c r="C66" s="91"/>
      <c r="D66" s="92"/>
      <c r="E66" s="62" t="s">
        <v>135</v>
      </c>
      <c r="F66" s="86">
        <v>3</v>
      </c>
      <c r="G66" s="86"/>
      <c r="H66" s="48">
        <f>((100/10)*F66)/100</f>
        <v>0.3</v>
      </c>
      <c r="I66" s="99">
        <f>(IF(A66=J65,"100%",IF(A66=J66,"100%",((F66+(40/(F63+I63+F64+I64)*F67)+(15/I64*F68)+(10/I64*F69)+(10/I64*F70)+(5/I64*F71)+(5/I64*F72))/100))))</f>
        <v>0.03</v>
      </c>
      <c r="J66" s="42" t="s">
        <v>174</v>
      </c>
      <c r="K66" s="46"/>
      <c r="L66" s="47"/>
    </row>
    <row r="67" spans="1:19" ht="20.25" x14ac:dyDescent="0.25">
      <c r="A67" s="93"/>
      <c r="B67" s="94"/>
      <c r="C67" s="94"/>
      <c r="D67" s="95"/>
      <c r="E67" s="62" t="s">
        <v>175</v>
      </c>
      <c r="F67" s="86">
        <v>0</v>
      </c>
      <c r="G67" s="86"/>
      <c r="H67" s="48">
        <f>((100/(F63+F64+I63+I64))*F67)/100</f>
        <v>0</v>
      </c>
      <c r="I67" s="99"/>
      <c r="J67" s="49" t="s">
        <v>176</v>
      </c>
      <c r="K67" s="50">
        <v>0.01</v>
      </c>
      <c r="L67" s="51">
        <v>0.02</v>
      </c>
    </row>
    <row r="68" spans="1:19" ht="20.25" x14ac:dyDescent="0.25">
      <c r="A68" s="93"/>
      <c r="B68" s="94"/>
      <c r="C68" s="94"/>
      <c r="D68" s="95"/>
      <c r="E68" s="62" t="s">
        <v>177</v>
      </c>
      <c r="F68" s="86">
        <v>0</v>
      </c>
      <c r="G68" s="86"/>
      <c r="H68" s="48">
        <f>((100/I64)*F68)/100</f>
        <v>0</v>
      </c>
      <c r="I68" s="99"/>
      <c r="J68" s="49" t="s">
        <v>178</v>
      </c>
      <c r="K68" s="50">
        <v>0.02</v>
      </c>
      <c r="L68" s="51">
        <v>0.04</v>
      </c>
      <c r="O68" s="85" t="s">
        <v>275</v>
      </c>
      <c r="P68" s="85"/>
      <c r="Q68" s="85"/>
      <c r="R68" s="85"/>
    </row>
    <row r="69" spans="1:19" ht="20.25" x14ac:dyDescent="0.25">
      <c r="A69" s="93"/>
      <c r="B69" s="94"/>
      <c r="C69" s="94"/>
      <c r="D69" s="95"/>
      <c r="E69" s="62" t="s">
        <v>123</v>
      </c>
      <c r="F69" s="86">
        <v>0</v>
      </c>
      <c r="G69" s="86"/>
      <c r="H69" s="48">
        <f>((100/I64)*F69)/100</f>
        <v>0</v>
      </c>
      <c r="I69" s="99"/>
      <c r="J69" s="49" t="s">
        <v>268</v>
      </c>
      <c r="K69" s="50">
        <v>0.04</v>
      </c>
      <c r="L69" s="51">
        <v>0.08</v>
      </c>
      <c r="N69" s="84" t="s">
        <v>276</v>
      </c>
      <c r="O69" s="84"/>
      <c r="P69" s="84"/>
      <c r="Q69" s="84"/>
      <c r="R69" s="84"/>
      <c r="S69" s="76">
        <v>0.04</v>
      </c>
    </row>
    <row r="70" spans="1:19" ht="20.25" x14ac:dyDescent="0.25">
      <c r="A70" s="93"/>
      <c r="B70" s="94"/>
      <c r="C70" s="94"/>
      <c r="D70" s="95"/>
      <c r="E70" s="62" t="s">
        <v>124</v>
      </c>
      <c r="F70" s="86">
        <v>0</v>
      </c>
      <c r="G70" s="86"/>
      <c r="H70" s="48">
        <f>((100/I64)*F70)/100</f>
        <v>0</v>
      </c>
      <c r="I70" s="99"/>
      <c r="J70" s="49" t="s">
        <v>180</v>
      </c>
      <c r="K70" s="50">
        <v>0.05</v>
      </c>
      <c r="L70" s="51">
        <v>0.15</v>
      </c>
      <c r="N70" s="84" t="s">
        <v>269</v>
      </c>
      <c r="O70" s="84"/>
      <c r="P70" s="84"/>
      <c r="Q70" s="84"/>
      <c r="R70" s="84"/>
      <c r="S70" s="76">
        <v>0.05</v>
      </c>
    </row>
    <row r="71" spans="1:19" ht="40.5" x14ac:dyDescent="0.25">
      <c r="A71" s="93"/>
      <c r="B71" s="94"/>
      <c r="C71" s="94"/>
      <c r="D71" s="95"/>
      <c r="E71" s="62" t="s">
        <v>181</v>
      </c>
      <c r="F71" s="86">
        <v>0</v>
      </c>
      <c r="G71" s="86"/>
      <c r="H71" s="48">
        <f>((100/I64)*F71)/100</f>
        <v>0</v>
      </c>
      <c r="I71" s="99"/>
      <c r="J71" s="49" t="s">
        <v>182</v>
      </c>
      <c r="K71" s="50">
        <v>7.0000000000000007E-2</v>
      </c>
      <c r="L71" s="51">
        <v>0.2</v>
      </c>
      <c r="N71" s="102" t="s">
        <v>273</v>
      </c>
      <c r="O71" s="102"/>
      <c r="P71" s="102"/>
      <c r="Q71" s="102"/>
      <c r="R71" s="102"/>
      <c r="S71" s="76">
        <v>7.0000000000000007E-2</v>
      </c>
    </row>
    <row r="72" spans="1:19" ht="21" thickBot="1" x14ac:dyDescent="0.3">
      <c r="A72" s="96"/>
      <c r="B72" s="97"/>
      <c r="C72" s="97"/>
      <c r="D72" s="98"/>
      <c r="E72" s="63" t="s">
        <v>126</v>
      </c>
      <c r="F72" s="101">
        <v>0</v>
      </c>
      <c r="G72" s="101"/>
      <c r="H72" s="52">
        <f>((100/I64)*F72)/100</f>
        <v>0</v>
      </c>
      <c r="I72" s="100"/>
      <c r="J72" s="53" t="s">
        <v>183</v>
      </c>
      <c r="K72" s="54">
        <v>0.1</v>
      </c>
      <c r="L72" s="55">
        <v>0.3</v>
      </c>
    </row>
    <row r="73" spans="1:19" ht="21" thickBot="1" x14ac:dyDescent="0.3">
      <c r="A73" s="146"/>
      <c r="B73" s="147"/>
      <c r="C73" s="147"/>
      <c r="D73" s="147"/>
      <c r="E73" s="147"/>
      <c r="F73" s="147"/>
      <c r="G73" s="147"/>
      <c r="H73" s="147"/>
      <c r="I73" s="148"/>
    </row>
    <row r="74" spans="1:19" ht="20.25" x14ac:dyDescent="0.25">
      <c r="A74" s="149" t="s">
        <v>264</v>
      </c>
      <c r="B74" s="150"/>
      <c r="C74" s="150"/>
      <c r="D74" s="150"/>
      <c r="E74" s="56" t="s">
        <v>164</v>
      </c>
      <c r="F74" s="151">
        <v>5</v>
      </c>
      <c r="G74" s="151" t="s">
        <v>165</v>
      </c>
      <c r="H74" s="56" t="s">
        <v>165</v>
      </c>
      <c r="I74" s="57">
        <v>1</v>
      </c>
      <c r="J74" s="39" t="str">
        <f>(IF(F77=0,"Work not yet Started.",IF(F77=1,"Excavation work in process",IF(F77=2,"Excavation work completed",IF(F77=3,"Basement work in completed (B0)",IF(F77=4,"Basement work in completed (P1)",IF(F77=5,"Basement work in completed (P2)",IF(F77=6,"Basement work in completed (P3)",IF(F77=7,"Plinth work is process",IF(F77=10,"Plinth work completed","0"))))))))))&amp;(IF(F78&gt;0,", RCC upto "&amp;F78&amp;" Slab completed",""))&amp;(IF(F79&gt;0,", Brickwork upto "&amp;F79&amp;" Floor completed"," "))&amp;(IF(F80&gt;0,", Plaster upto "&amp;F80&amp;" Floor completed"," "))&amp;(IF(F81&gt;0,", Flooring upto "&amp;F81&amp;" Floor completed"," "))&amp;(IF(F82&gt;0,", Painting upto "&amp;F82&amp;" Floor completed"," "))&amp;(IF(F83&gt;0,", Finishing upto "&amp;F83&amp;" Floor completed"," "))</f>
        <v xml:space="preserve">Basement work in completed (B0)     </v>
      </c>
      <c r="K74" s="40"/>
      <c r="L74" s="41"/>
    </row>
    <row r="75" spans="1:19" ht="45.75" customHeight="1" x14ac:dyDescent="0.25">
      <c r="A75" s="144"/>
      <c r="B75" s="145"/>
      <c r="C75" s="145"/>
      <c r="D75" s="145"/>
      <c r="E75" s="58" t="s">
        <v>166</v>
      </c>
      <c r="F75" s="86">
        <v>0</v>
      </c>
      <c r="G75" s="86" t="s">
        <v>167</v>
      </c>
      <c r="H75" s="58" t="s">
        <v>167</v>
      </c>
      <c r="I75" s="59">
        <v>39</v>
      </c>
      <c r="J75" s="42" t="s">
        <v>168</v>
      </c>
      <c r="K75" s="43"/>
      <c r="L75" s="44"/>
    </row>
    <row r="76" spans="1:19" ht="40.5" x14ac:dyDescent="0.25">
      <c r="A76" s="87" t="s">
        <v>169</v>
      </c>
      <c r="B76" s="88"/>
      <c r="C76" s="88"/>
      <c r="D76" s="88"/>
      <c r="E76" s="61" t="s">
        <v>171</v>
      </c>
      <c r="F76" s="89" t="s">
        <v>172</v>
      </c>
      <c r="G76" s="89"/>
      <c r="H76" s="75" t="s">
        <v>189</v>
      </c>
      <c r="I76" s="45" t="s">
        <v>173</v>
      </c>
      <c r="J76" s="42" t="s">
        <v>170</v>
      </c>
      <c r="K76" s="46"/>
      <c r="L76" s="47"/>
    </row>
    <row r="77" spans="1:19" ht="20.25" x14ac:dyDescent="0.25">
      <c r="A77" s="90" t="s">
        <v>282</v>
      </c>
      <c r="B77" s="91"/>
      <c r="C77" s="91"/>
      <c r="D77" s="92"/>
      <c r="E77" s="62" t="s">
        <v>135</v>
      </c>
      <c r="F77" s="86">
        <v>3</v>
      </c>
      <c r="G77" s="86"/>
      <c r="H77" s="48">
        <f>((100/10)*F77)/100</f>
        <v>0.3</v>
      </c>
      <c r="I77" s="99">
        <f>(IF(A77=J76,"100%",IF(A77=J77,"100%",((F77+(40/(F74+I74+F75+I75)*F78)+(15/I75*F79)+(10/I75*F80)+(10/I75*F81)+(5/I75*F82)+(5/I75*F83))/100))))</f>
        <v>0.03</v>
      </c>
      <c r="J77" s="42" t="s">
        <v>174</v>
      </c>
      <c r="K77" s="46"/>
      <c r="L77" s="47"/>
    </row>
    <row r="78" spans="1:19" ht="20.25" x14ac:dyDescent="0.25">
      <c r="A78" s="93"/>
      <c r="B78" s="94"/>
      <c r="C78" s="94"/>
      <c r="D78" s="95"/>
      <c r="E78" s="62" t="s">
        <v>175</v>
      </c>
      <c r="F78" s="86">
        <v>0</v>
      </c>
      <c r="G78" s="86"/>
      <c r="H78" s="48">
        <f>((100/(F74+F75+I74+I75))*F78)/100</f>
        <v>0</v>
      </c>
      <c r="I78" s="99"/>
      <c r="J78" s="49" t="s">
        <v>176</v>
      </c>
      <c r="K78" s="50">
        <v>0.01</v>
      </c>
      <c r="L78" s="51">
        <v>0.02</v>
      </c>
      <c r="O78" s="85" t="s">
        <v>275</v>
      </c>
      <c r="P78" s="85"/>
      <c r="Q78" s="85"/>
      <c r="R78" s="85"/>
    </row>
    <row r="79" spans="1:19" ht="20.25" x14ac:dyDescent="0.25">
      <c r="A79" s="93"/>
      <c r="B79" s="94"/>
      <c r="C79" s="94"/>
      <c r="D79" s="95"/>
      <c r="E79" s="62" t="s">
        <v>177</v>
      </c>
      <c r="F79" s="86">
        <v>0</v>
      </c>
      <c r="G79" s="86"/>
      <c r="H79" s="48">
        <f>((100/I75)*F79)/100</f>
        <v>0</v>
      </c>
      <c r="I79" s="99"/>
      <c r="J79" s="49" t="s">
        <v>178</v>
      </c>
      <c r="K79" s="50">
        <v>0.02</v>
      </c>
      <c r="L79" s="51">
        <v>0.04</v>
      </c>
      <c r="N79" s="84" t="s">
        <v>272</v>
      </c>
      <c r="O79" s="84"/>
      <c r="P79" s="84"/>
      <c r="Q79" s="84"/>
      <c r="R79" s="84"/>
      <c r="S79" s="76">
        <v>0.03</v>
      </c>
    </row>
    <row r="80" spans="1:19" ht="20.25" x14ac:dyDescent="0.25">
      <c r="A80" s="93"/>
      <c r="B80" s="94"/>
      <c r="C80" s="94"/>
      <c r="D80" s="95"/>
      <c r="E80" s="62" t="s">
        <v>123</v>
      </c>
      <c r="F80" s="86">
        <v>0</v>
      </c>
      <c r="G80" s="86"/>
      <c r="H80" s="48">
        <f>((100/I75)*F80)/100</f>
        <v>0</v>
      </c>
      <c r="I80" s="99"/>
      <c r="J80" s="49" t="s">
        <v>179</v>
      </c>
      <c r="K80" s="50">
        <v>0.04</v>
      </c>
      <c r="L80" s="51">
        <v>0.08</v>
      </c>
      <c r="N80" s="84" t="s">
        <v>270</v>
      </c>
      <c r="O80" s="84"/>
      <c r="P80" s="84"/>
      <c r="Q80" s="84"/>
      <c r="R80" s="84"/>
      <c r="S80" s="76">
        <v>0.04</v>
      </c>
    </row>
    <row r="81" spans="1:19" ht="20.25" x14ac:dyDescent="0.25">
      <c r="A81" s="93"/>
      <c r="B81" s="94"/>
      <c r="C81" s="94"/>
      <c r="D81" s="95"/>
      <c r="E81" s="62" t="s">
        <v>124</v>
      </c>
      <c r="F81" s="86">
        <v>0</v>
      </c>
      <c r="G81" s="86"/>
      <c r="H81" s="48">
        <f>((100/I75)*F81)/100</f>
        <v>0</v>
      </c>
      <c r="I81" s="99"/>
      <c r="J81" s="49" t="s">
        <v>180</v>
      </c>
      <c r="K81" s="50">
        <v>0.05</v>
      </c>
      <c r="L81" s="51">
        <v>0.15</v>
      </c>
      <c r="N81" s="84" t="s">
        <v>271</v>
      </c>
      <c r="O81" s="84"/>
      <c r="P81" s="84"/>
      <c r="Q81" s="84"/>
      <c r="R81" s="84"/>
      <c r="S81" s="76">
        <v>0.05</v>
      </c>
    </row>
    <row r="82" spans="1:19" ht="40.5" x14ac:dyDescent="0.25">
      <c r="A82" s="93"/>
      <c r="B82" s="94"/>
      <c r="C82" s="94"/>
      <c r="D82" s="95"/>
      <c r="E82" s="62" t="s">
        <v>181</v>
      </c>
      <c r="F82" s="86">
        <v>0</v>
      </c>
      <c r="G82" s="86"/>
      <c r="H82" s="48">
        <f>((100/I75)*F82)/100</f>
        <v>0</v>
      </c>
      <c r="I82" s="99"/>
      <c r="J82" s="49" t="s">
        <v>182</v>
      </c>
      <c r="K82" s="50">
        <v>7.0000000000000007E-2</v>
      </c>
      <c r="L82" s="51">
        <v>0.2</v>
      </c>
      <c r="N82" s="84" t="s">
        <v>277</v>
      </c>
      <c r="O82" s="84"/>
      <c r="P82" s="84"/>
      <c r="Q82" s="84"/>
      <c r="R82" s="84"/>
      <c r="S82" s="76">
        <v>0.06</v>
      </c>
    </row>
    <row r="83" spans="1:19" ht="21" customHeight="1" thickBot="1" x14ac:dyDescent="0.3">
      <c r="A83" s="96"/>
      <c r="B83" s="97"/>
      <c r="C83" s="97"/>
      <c r="D83" s="98"/>
      <c r="E83" s="63" t="s">
        <v>126</v>
      </c>
      <c r="F83" s="101">
        <v>0</v>
      </c>
      <c r="G83" s="101"/>
      <c r="H83" s="52">
        <f>((100/I75)*F83)/100</f>
        <v>0</v>
      </c>
      <c r="I83" s="100"/>
      <c r="J83" s="53" t="s">
        <v>183</v>
      </c>
      <c r="K83" s="54">
        <v>0.1</v>
      </c>
      <c r="L83" s="55">
        <v>0.3</v>
      </c>
      <c r="N83" s="102" t="s">
        <v>274</v>
      </c>
      <c r="O83" s="102"/>
      <c r="P83" s="102"/>
      <c r="Q83" s="102"/>
      <c r="R83" s="102"/>
      <c r="S83" s="82">
        <v>7.0000000000000007E-2</v>
      </c>
    </row>
    <row r="84" spans="1:19" ht="20.25" x14ac:dyDescent="0.25">
      <c r="A84" s="192"/>
      <c r="B84" s="192"/>
      <c r="C84" s="192"/>
      <c r="D84" s="192"/>
      <c r="E84" s="192"/>
      <c r="F84" s="192"/>
      <c r="G84" s="192"/>
      <c r="H84" s="192"/>
      <c r="I84" s="192"/>
      <c r="J84" s="49"/>
      <c r="K84" s="50"/>
      <c r="L84" s="50"/>
      <c r="N84" s="102"/>
      <c r="O84" s="102"/>
      <c r="P84" s="102"/>
      <c r="Q84" s="102"/>
      <c r="R84" s="102"/>
      <c r="S84" s="83"/>
    </row>
    <row r="85" spans="1:19" ht="20.25" x14ac:dyDescent="0.25">
      <c r="A85" s="189" t="s">
        <v>188</v>
      </c>
      <c r="B85" s="190"/>
      <c r="C85" s="190"/>
      <c r="D85" s="190"/>
      <c r="E85" s="190"/>
      <c r="F85" s="190"/>
      <c r="G85" s="190"/>
      <c r="H85" s="191"/>
      <c r="I85" s="48">
        <f>(I55+I66)/2</f>
        <v>3.5000000000000003E-2</v>
      </c>
      <c r="J85" s="49"/>
      <c r="K85" s="50"/>
      <c r="L85" s="50"/>
    </row>
    <row r="86" spans="1:19" ht="20.25" x14ac:dyDescent="0.25">
      <c r="A86" s="113" t="s">
        <v>149</v>
      </c>
      <c r="B86" s="113"/>
      <c r="C86" s="113"/>
      <c r="D86" s="113"/>
      <c r="E86" s="113"/>
      <c r="F86" s="113"/>
      <c r="G86" s="113"/>
      <c r="H86" s="113"/>
      <c r="I86" s="113"/>
    </row>
    <row r="87" spans="1:19" ht="44.25" customHeight="1" x14ac:dyDescent="0.25">
      <c r="A87" s="112" t="s">
        <v>78</v>
      </c>
      <c r="B87" s="112"/>
      <c r="C87" s="112"/>
      <c r="D87" s="37" t="s">
        <v>4</v>
      </c>
      <c r="E87" s="35" t="s">
        <v>156</v>
      </c>
      <c r="F87" s="28" t="s">
        <v>162</v>
      </c>
      <c r="G87" s="18" t="s">
        <v>4</v>
      </c>
      <c r="H87" s="116" t="s">
        <v>237</v>
      </c>
      <c r="I87" s="116"/>
    </row>
    <row r="88" spans="1:19" ht="40.5" x14ac:dyDescent="0.25">
      <c r="A88" s="112" t="s">
        <v>257</v>
      </c>
      <c r="B88" s="112"/>
      <c r="C88" s="112"/>
      <c r="D88" s="33" t="s">
        <v>4</v>
      </c>
      <c r="E88" s="23" t="s">
        <v>285</v>
      </c>
      <c r="F88" s="28" t="s">
        <v>258</v>
      </c>
      <c r="G88" s="9" t="s">
        <v>4</v>
      </c>
      <c r="H88" s="116" t="s">
        <v>238</v>
      </c>
      <c r="I88" s="116"/>
    </row>
    <row r="89" spans="1:19" ht="21.75" customHeight="1" x14ac:dyDescent="0.25">
      <c r="A89" s="193" t="s">
        <v>79</v>
      </c>
      <c r="B89" s="193"/>
      <c r="C89" s="193"/>
      <c r="D89" s="37" t="s">
        <v>4</v>
      </c>
      <c r="E89" s="35" t="s">
        <v>157</v>
      </c>
      <c r="F89" s="34" t="s">
        <v>80</v>
      </c>
      <c r="G89" s="9" t="s">
        <v>4</v>
      </c>
      <c r="H89" s="116" t="s">
        <v>163</v>
      </c>
      <c r="I89" s="116"/>
    </row>
    <row r="90" spans="1:19" ht="20.25" x14ac:dyDescent="0.25">
      <c r="A90" s="117" t="s">
        <v>150</v>
      </c>
      <c r="B90" s="118"/>
      <c r="C90" s="118"/>
      <c r="D90" s="118"/>
      <c r="E90" s="118"/>
      <c r="F90" s="118"/>
      <c r="G90" s="118"/>
      <c r="H90" s="118"/>
      <c r="I90" s="119"/>
    </row>
    <row r="91" spans="1:19" ht="20.25" x14ac:dyDescent="0.25">
      <c r="A91" s="107" t="s">
        <v>9</v>
      </c>
      <c r="B91" s="108"/>
      <c r="C91" s="108"/>
      <c r="D91" s="108"/>
      <c r="E91" s="108"/>
      <c r="F91" s="109"/>
      <c r="G91" s="70" t="s">
        <v>4</v>
      </c>
      <c r="H91" s="197">
        <v>410.63</v>
      </c>
      <c r="I91" s="198"/>
    </row>
    <row r="92" spans="1:19" ht="20.25" x14ac:dyDescent="0.25">
      <c r="A92" s="107" t="s">
        <v>158</v>
      </c>
      <c r="B92" s="108"/>
      <c r="C92" s="108"/>
      <c r="D92" s="108"/>
      <c r="E92" s="108"/>
      <c r="F92" s="109"/>
      <c r="G92" s="70" t="s">
        <v>4</v>
      </c>
      <c r="H92" s="199">
        <v>4580.08</v>
      </c>
      <c r="I92" s="199"/>
    </row>
    <row r="93" spans="1:19" ht="20.25" x14ac:dyDescent="0.25">
      <c r="A93" s="107" t="s">
        <v>151</v>
      </c>
      <c r="B93" s="108"/>
      <c r="C93" s="108"/>
      <c r="D93" s="108"/>
      <c r="E93" s="108"/>
      <c r="F93" s="109"/>
      <c r="G93" s="70" t="s">
        <v>4</v>
      </c>
      <c r="H93" s="199">
        <v>6400</v>
      </c>
      <c r="I93" s="199"/>
    </row>
    <row r="94" spans="1:19" ht="20.25" x14ac:dyDescent="0.25">
      <c r="A94" s="131" t="s">
        <v>84</v>
      </c>
      <c r="B94" s="132"/>
      <c r="C94" s="132"/>
      <c r="D94" s="132"/>
      <c r="E94" s="132"/>
      <c r="F94" s="132"/>
      <c r="G94" s="132"/>
      <c r="H94" s="132"/>
      <c r="I94" s="133"/>
    </row>
    <row r="95" spans="1:19" ht="45.75" customHeight="1" x14ac:dyDescent="0.25">
      <c r="A95" s="194" t="s">
        <v>152</v>
      </c>
      <c r="B95" s="194"/>
      <c r="C95" s="195" t="s">
        <v>139</v>
      </c>
      <c r="D95" s="196"/>
      <c r="E95" s="32" t="s">
        <v>140</v>
      </c>
      <c r="F95" s="195" t="s">
        <v>141</v>
      </c>
      <c r="G95" s="196"/>
      <c r="H95" s="31" t="s">
        <v>142</v>
      </c>
      <c r="I95" s="31" t="s">
        <v>214</v>
      </c>
    </row>
    <row r="96" spans="1:19" ht="21.75" customHeight="1" x14ac:dyDescent="0.25">
      <c r="A96" s="139" t="s">
        <v>239</v>
      </c>
      <c r="B96" s="140"/>
      <c r="C96" s="140"/>
      <c r="D96" s="140"/>
      <c r="E96" s="140"/>
      <c r="F96" s="140"/>
      <c r="G96" s="140"/>
      <c r="H96" s="140"/>
      <c r="I96" s="141"/>
    </row>
    <row r="97" spans="1:11" ht="21.75" customHeight="1" x14ac:dyDescent="0.25">
      <c r="A97" s="139" t="s">
        <v>197</v>
      </c>
      <c r="B97" s="140"/>
      <c r="C97" s="140"/>
      <c r="D97" s="140"/>
      <c r="E97" s="140"/>
      <c r="F97" s="140"/>
      <c r="G97" s="140"/>
      <c r="H97" s="140"/>
      <c r="I97" s="141"/>
    </row>
    <row r="98" spans="1:11" ht="20.25" x14ac:dyDescent="0.25">
      <c r="A98" s="106" t="s">
        <v>212</v>
      </c>
      <c r="B98" s="106"/>
      <c r="C98" s="106"/>
      <c r="D98" s="106"/>
      <c r="E98" s="106"/>
      <c r="F98" s="106"/>
      <c r="G98" s="106"/>
      <c r="H98" s="106"/>
      <c r="I98" s="106"/>
    </row>
    <row r="99" spans="1:11" ht="20.25" x14ac:dyDescent="0.25">
      <c r="A99" s="106" t="s">
        <v>246</v>
      </c>
      <c r="B99" s="106"/>
      <c r="C99" s="106"/>
      <c r="D99" s="106"/>
      <c r="E99" s="106"/>
      <c r="F99" s="106"/>
      <c r="G99" s="106"/>
      <c r="H99" s="106"/>
      <c r="I99" s="106"/>
    </row>
    <row r="100" spans="1:11" ht="20.25" x14ac:dyDescent="0.25">
      <c r="A100" s="163" t="s">
        <v>247</v>
      </c>
      <c r="B100" s="164"/>
      <c r="C100" s="105">
        <v>1</v>
      </c>
      <c r="D100" s="105"/>
      <c r="E100" s="74" t="s">
        <v>159</v>
      </c>
      <c r="F100" s="103">
        <f>(3*5.49+2.08*2.44+2.95*3.05+3*3.3+1.2*2.18+1.2*2.18+2.58*1.07+1*2.95+1.19*2.65+1.17*1.78)*10.764</f>
        <v>609.47274959999993</v>
      </c>
      <c r="G100" s="104"/>
      <c r="H100" s="74">
        <v>0</v>
      </c>
      <c r="I100" s="74">
        <f t="shared" ref="I100" si="0">F100*1.6+H100</f>
        <v>975.15639935999991</v>
      </c>
      <c r="K100" s="10">
        <v>2</v>
      </c>
    </row>
    <row r="101" spans="1:11" ht="20.25" x14ac:dyDescent="0.25">
      <c r="A101" s="165"/>
      <c r="B101" s="166"/>
      <c r="C101" s="105">
        <v>2</v>
      </c>
      <c r="D101" s="105"/>
      <c r="E101" s="74" t="s">
        <v>159</v>
      </c>
      <c r="F101" s="103">
        <f>(3*5.49+2.08*2.44+2.95*3.05+3*3.3+1.2*2.18+1.2*2.18+2.58*1.07+1*2.95+1.19*2.65+1.17*1.78)*10.764</f>
        <v>609.47274959999993</v>
      </c>
      <c r="G101" s="104"/>
      <c r="H101" s="74">
        <v>0</v>
      </c>
      <c r="I101" s="74">
        <f t="shared" ref="I101" si="1">F101*1.6+H101</f>
        <v>975.15639935999991</v>
      </c>
    </row>
    <row r="102" spans="1:11" ht="20.25" x14ac:dyDescent="0.25">
      <c r="A102" s="106" t="s">
        <v>200</v>
      </c>
      <c r="B102" s="106"/>
      <c r="C102" s="106"/>
      <c r="D102" s="106"/>
      <c r="E102" s="106"/>
      <c r="F102" s="106"/>
      <c r="G102" s="106"/>
      <c r="H102" s="106"/>
      <c r="I102" s="106"/>
    </row>
    <row r="103" spans="1:11" ht="20.25" x14ac:dyDescent="0.25">
      <c r="A103" s="163" t="str">
        <f>A102</f>
        <v>2nd Floor Floor (Level 13.2 M)</v>
      </c>
      <c r="B103" s="164"/>
      <c r="C103" s="105">
        <v>1</v>
      </c>
      <c r="D103" s="105"/>
      <c r="E103" s="65" t="s">
        <v>160</v>
      </c>
      <c r="F103" s="105">
        <f>(3.025*4.61+2.03*2.44+3*3.05+2.08*1.17*2+1*2.03+1.865*1.17)*10.764</f>
        <v>399.64256279999995</v>
      </c>
      <c r="G103" s="105"/>
      <c r="H103" s="65">
        <v>0</v>
      </c>
      <c r="I103" s="65">
        <f t="shared" ref="I103:I108" si="2">F103*1.6+H103</f>
        <v>639.42810048000001</v>
      </c>
    </row>
    <row r="104" spans="1:11" ht="20.25" x14ac:dyDescent="0.25">
      <c r="A104" s="165"/>
      <c r="B104" s="166"/>
      <c r="C104" s="105">
        <v>2</v>
      </c>
      <c r="D104" s="105"/>
      <c r="E104" s="65" t="s">
        <v>160</v>
      </c>
      <c r="F104" s="105">
        <f>(3.025*4.61+2.03*2.44+3*3.05+2.08*1.17*2+1*2.03+1.865*1.17)*10.764</f>
        <v>399.64256279999995</v>
      </c>
      <c r="G104" s="105"/>
      <c r="H104" s="65">
        <v>0</v>
      </c>
      <c r="I104" s="65">
        <f t="shared" si="2"/>
        <v>639.42810048000001</v>
      </c>
    </row>
    <row r="105" spans="1:11" ht="20.25" x14ac:dyDescent="0.25">
      <c r="A105" s="165"/>
      <c r="B105" s="166"/>
      <c r="C105" s="105">
        <v>3</v>
      </c>
      <c r="D105" s="105"/>
      <c r="E105" s="65" t="s">
        <v>159</v>
      </c>
      <c r="F105" s="103">
        <f>(3*5.49+2.08*2.44+2.95*3.05+3*3.3+1.2*2.18+1.2*2.18+2.58*1.07+1*2.95+1.19*2.65+1.17*1.78)*10.764</f>
        <v>609.47274959999993</v>
      </c>
      <c r="G105" s="104"/>
      <c r="H105" s="65">
        <v>0</v>
      </c>
      <c r="I105" s="65">
        <f t="shared" si="2"/>
        <v>975.15639935999991</v>
      </c>
    </row>
    <row r="106" spans="1:11" ht="20.25" x14ac:dyDescent="0.25">
      <c r="A106" s="165"/>
      <c r="B106" s="166"/>
      <c r="C106" s="105">
        <v>4</v>
      </c>
      <c r="D106" s="105"/>
      <c r="E106" s="65" t="s">
        <v>159</v>
      </c>
      <c r="F106" s="103">
        <f>(3*5.49+2.08*2.44+2.95*3.05+3*3.3+1.2*2.18+1.2*2.18+2.58*1.07+1*2.95+1.19*2.65+1.17*1.78)*10.764</f>
        <v>609.47274959999993</v>
      </c>
      <c r="G106" s="104"/>
      <c r="H106" s="65">
        <v>0</v>
      </c>
      <c r="I106" s="65">
        <f t="shared" si="2"/>
        <v>975.15639935999991</v>
      </c>
    </row>
    <row r="107" spans="1:11" ht="20.25" x14ac:dyDescent="0.25">
      <c r="A107" s="165"/>
      <c r="B107" s="166"/>
      <c r="C107" s="105">
        <v>5</v>
      </c>
      <c r="D107" s="105"/>
      <c r="E107" s="65" t="s">
        <v>159</v>
      </c>
      <c r="F107" s="103">
        <f>(3*5.49+2.08*2.44+2.95*3.05+3*3.3+1.2*2.18+1.2*2.18+2.58*1.07+1*2.95+1.19*2.65+1.17*1.78)*10.764</f>
        <v>609.47274959999993</v>
      </c>
      <c r="G107" s="104"/>
      <c r="H107" s="65">
        <v>0</v>
      </c>
      <c r="I107" s="65">
        <f t="shared" si="2"/>
        <v>975.15639935999991</v>
      </c>
      <c r="K107" s="10">
        <v>6</v>
      </c>
    </row>
    <row r="108" spans="1:11" ht="20.25" x14ac:dyDescent="0.25">
      <c r="A108" s="167"/>
      <c r="B108" s="168"/>
      <c r="C108" s="105">
        <v>6</v>
      </c>
      <c r="D108" s="105"/>
      <c r="E108" s="65" t="s">
        <v>159</v>
      </c>
      <c r="F108" s="103">
        <f>(3*5.49+2.08*2.44+2.95*3.05+3*3.3+1.2*2.18+1.2*2.18+2.58*1.07+1*2.95+1.19*2.65+1.17*1.78)*10.764</f>
        <v>609.47274959999993</v>
      </c>
      <c r="G108" s="104"/>
      <c r="H108" s="65">
        <v>0</v>
      </c>
      <c r="I108" s="65">
        <f t="shared" si="2"/>
        <v>975.15639935999991</v>
      </c>
    </row>
    <row r="109" spans="1:11" ht="20.25" x14ac:dyDescent="0.25">
      <c r="A109" s="106" t="s">
        <v>201</v>
      </c>
      <c r="B109" s="106"/>
      <c r="C109" s="106"/>
      <c r="D109" s="106"/>
      <c r="E109" s="106"/>
      <c r="F109" s="106"/>
      <c r="G109" s="106"/>
      <c r="H109" s="106"/>
      <c r="I109" s="106"/>
    </row>
    <row r="110" spans="1:11" ht="20.25" x14ac:dyDescent="0.25">
      <c r="A110" s="163" t="str">
        <f>A109</f>
        <v>3rd Floor (Level 16.35 M)</v>
      </c>
      <c r="B110" s="164"/>
      <c r="C110" s="105">
        <v>1</v>
      </c>
      <c r="D110" s="105"/>
      <c r="E110" s="65" t="s">
        <v>160</v>
      </c>
      <c r="F110" s="105">
        <f t="shared" ref="F110:F111" si="3">(3.025*4.61+2.03*2.44+3*3.05+2.08*1.17*2+1*2.03+1.865*1.17)*10.764</f>
        <v>399.64256279999995</v>
      </c>
      <c r="G110" s="105"/>
      <c r="H110" s="65">
        <v>0</v>
      </c>
      <c r="I110" s="65">
        <f t="shared" ref="I110:I117" si="4">F110*1.6+H110</f>
        <v>639.42810048000001</v>
      </c>
    </row>
    <row r="111" spans="1:11" ht="20.25" x14ac:dyDescent="0.25">
      <c r="A111" s="165"/>
      <c r="B111" s="166"/>
      <c r="C111" s="105">
        <v>2</v>
      </c>
      <c r="D111" s="105"/>
      <c r="E111" s="65" t="s">
        <v>160</v>
      </c>
      <c r="F111" s="105">
        <f t="shared" si="3"/>
        <v>399.64256279999995</v>
      </c>
      <c r="G111" s="105"/>
      <c r="H111" s="65">
        <v>0</v>
      </c>
      <c r="I111" s="65">
        <f t="shared" si="4"/>
        <v>639.42810048000001</v>
      </c>
    </row>
    <row r="112" spans="1:11" ht="20.25" x14ac:dyDescent="0.25">
      <c r="A112" s="165"/>
      <c r="B112" s="166"/>
      <c r="C112" s="105">
        <v>3</v>
      </c>
      <c r="D112" s="105"/>
      <c r="E112" s="65" t="s">
        <v>159</v>
      </c>
      <c r="F112" s="103">
        <f>(3*5.49+2.08*2.44+2.95*3.05+3*3.3+1.2*2.18+1.2*2.18+2.58*1.07+1*2.95+1.19*2.65+1.17*1.78)*10.764</f>
        <v>609.47274959999993</v>
      </c>
      <c r="G112" s="104"/>
      <c r="H112" s="65">
        <v>0</v>
      </c>
      <c r="I112" s="65">
        <f t="shared" si="4"/>
        <v>975.15639935999991</v>
      </c>
    </row>
    <row r="113" spans="1:11" ht="20.25" x14ac:dyDescent="0.25">
      <c r="A113" s="165"/>
      <c r="B113" s="166"/>
      <c r="C113" s="105">
        <v>4</v>
      </c>
      <c r="D113" s="105"/>
      <c r="E113" s="65" t="s">
        <v>159</v>
      </c>
      <c r="F113" s="103">
        <f>(3*5.49+2.08*2.44+2.95*3.05+3*3.3+1.2*2.18+1.2*2.18+2.58*1.07+1*2.95+1.19*2.65+1.17*1.78)*10.764</f>
        <v>609.47274959999993</v>
      </c>
      <c r="G113" s="104"/>
      <c r="H113" s="65">
        <v>0</v>
      </c>
      <c r="I113" s="65">
        <f t="shared" si="4"/>
        <v>975.15639935999991</v>
      </c>
    </row>
    <row r="114" spans="1:11" ht="20.25" x14ac:dyDescent="0.25">
      <c r="A114" s="165"/>
      <c r="B114" s="166"/>
      <c r="C114" s="105">
        <v>5</v>
      </c>
      <c r="D114" s="105"/>
      <c r="E114" s="65" t="s">
        <v>160</v>
      </c>
      <c r="F114" s="105">
        <f t="shared" ref="F114:F115" si="5">(3.025*4.61+2.03*2.44+3*3.05+2.08*1.17*2+1*2.03+1.865*1.17)*10.764</f>
        <v>399.64256279999995</v>
      </c>
      <c r="G114" s="105"/>
      <c r="H114" s="65">
        <v>0</v>
      </c>
      <c r="I114" s="65">
        <f t="shared" si="4"/>
        <v>639.42810048000001</v>
      </c>
    </row>
    <row r="115" spans="1:11" ht="20.25" x14ac:dyDescent="0.25">
      <c r="A115" s="165"/>
      <c r="B115" s="166"/>
      <c r="C115" s="105">
        <v>6</v>
      </c>
      <c r="D115" s="105"/>
      <c r="E115" s="65" t="s">
        <v>160</v>
      </c>
      <c r="F115" s="105">
        <f t="shared" si="5"/>
        <v>399.64256279999995</v>
      </c>
      <c r="G115" s="105"/>
      <c r="H115" s="65">
        <v>0</v>
      </c>
      <c r="I115" s="65">
        <f t="shared" si="4"/>
        <v>639.42810048000001</v>
      </c>
    </row>
    <row r="116" spans="1:11" ht="20.25" x14ac:dyDescent="0.25">
      <c r="A116" s="165"/>
      <c r="B116" s="166"/>
      <c r="C116" s="105">
        <v>7</v>
      </c>
      <c r="D116" s="105"/>
      <c r="E116" s="65" t="s">
        <v>159</v>
      </c>
      <c r="F116" s="103">
        <f>(3*5.49+2.08*2.44+2.95*3.05+3*3.3+1.2*2.18+1.2*2.18+2.58*1.07+1*2.95+1.19*2.65+1.17*1.78)*10.764</f>
        <v>609.47274959999993</v>
      </c>
      <c r="G116" s="104"/>
      <c r="H116" s="65">
        <v>0</v>
      </c>
      <c r="I116" s="65">
        <f t="shared" si="4"/>
        <v>975.15639935999991</v>
      </c>
      <c r="K116" s="10">
        <v>8</v>
      </c>
    </row>
    <row r="117" spans="1:11" ht="20.25" x14ac:dyDescent="0.25">
      <c r="A117" s="167"/>
      <c r="B117" s="168"/>
      <c r="C117" s="105">
        <v>8</v>
      </c>
      <c r="D117" s="105"/>
      <c r="E117" s="65" t="s">
        <v>159</v>
      </c>
      <c r="F117" s="103">
        <f>(3*5.49+2.08*2.44+2.95*3.05+3*3.3+1.2*2.18+1.2*2.18+2.58*1.07+1*2.95+1.19*2.65+1.17*1.78)*10.764</f>
        <v>609.47274959999993</v>
      </c>
      <c r="G117" s="104"/>
      <c r="H117" s="65">
        <v>0</v>
      </c>
      <c r="I117" s="65">
        <f t="shared" si="4"/>
        <v>975.15639935999991</v>
      </c>
    </row>
    <row r="118" spans="1:11" ht="20.25" x14ac:dyDescent="0.25">
      <c r="A118" s="106" t="s">
        <v>203</v>
      </c>
      <c r="B118" s="106"/>
      <c r="C118" s="106"/>
      <c r="D118" s="106"/>
      <c r="E118" s="106"/>
      <c r="F118" s="106"/>
      <c r="G118" s="106"/>
      <c r="H118" s="106"/>
      <c r="I118" s="106"/>
    </row>
    <row r="119" spans="1:11" ht="20.25" x14ac:dyDescent="0.25">
      <c r="A119" s="163" t="str">
        <f>A118</f>
        <v>4th Floor (Level 19.675 M)</v>
      </c>
      <c r="B119" s="164"/>
      <c r="C119" s="105">
        <v>1</v>
      </c>
      <c r="D119" s="105"/>
      <c r="E119" s="65" t="s">
        <v>160</v>
      </c>
      <c r="F119" s="105">
        <f t="shared" ref="F119:F120" si="6">(3.05*4.66+2.13*2.44+3.05*3.05+2.13*1.22+2.13*1.22+1*2.13+1.865*1.17)*10.764</f>
        <v>411.4210698</v>
      </c>
      <c r="G119" s="105"/>
      <c r="H119" s="65">
        <v>0</v>
      </c>
      <c r="I119" s="65">
        <f t="shared" ref="I119:I126" si="7">F119*1.6+H119</f>
        <v>658.27371168000002</v>
      </c>
    </row>
    <row r="120" spans="1:11" ht="20.25" x14ac:dyDescent="0.25">
      <c r="A120" s="165"/>
      <c r="B120" s="166"/>
      <c r="C120" s="105">
        <v>2</v>
      </c>
      <c r="D120" s="105"/>
      <c r="E120" s="65" t="s">
        <v>160</v>
      </c>
      <c r="F120" s="105">
        <f t="shared" si="6"/>
        <v>411.4210698</v>
      </c>
      <c r="G120" s="105"/>
      <c r="H120" s="65">
        <v>0</v>
      </c>
      <c r="I120" s="65">
        <f t="shared" si="7"/>
        <v>658.27371168000002</v>
      </c>
    </row>
    <row r="121" spans="1:11" ht="20.25" x14ac:dyDescent="0.25">
      <c r="A121" s="165"/>
      <c r="B121" s="166"/>
      <c r="C121" s="105">
        <v>3</v>
      </c>
      <c r="D121" s="105"/>
      <c r="E121" s="65" t="s">
        <v>159</v>
      </c>
      <c r="F121" s="105">
        <f t="shared" ref="F121:F122" si="8">(3.05*5.49+2.13*2.44+3.05*3.05+3.05*3.35+1.3*2.13+1.3*2.13+2.53*1.07+1*3.05+2.65*0.9+1.78*1.17)*10.764</f>
        <v>615.96344159999978</v>
      </c>
      <c r="G121" s="105"/>
      <c r="H121" s="65">
        <v>0</v>
      </c>
      <c r="I121" s="65">
        <f t="shared" si="7"/>
        <v>985.54150655999968</v>
      </c>
    </row>
    <row r="122" spans="1:11" ht="20.25" x14ac:dyDescent="0.25">
      <c r="A122" s="165"/>
      <c r="B122" s="166"/>
      <c r="C122" s="105">
        <v>4</v>
      </c>
      <c r="D122" s="105"/>
      <c r="E122" s="65" t="s">
        <v>159</v>
      </c>
      <c r="F122" s="105">
        <f t="shared" si="8"/>
        <v>615.96344159999978</v>
      </c>
      <c r="G122" s="105"/>
      <c r="H122" s="65">
        <v>0</v>
      </c>
      <c r="I122" s="65">
        <f t="shared" si="7"/>
        <v>985.54150655999968</v>
      </c>
    </row>
    <row r="123" spans="1:11" ht="20.25" x14ac:dyDescent="0.25">
      <c r="A123" s="165"/>
      <c r="B123" s="166"/>
      <c r="C123" s="105">
        <v>5</v>
      </c>
      <c r="D123" s="105"/>
      <c r="E123" s="65" t="s">
        <v>160</v>
      </c>
      <c r="F123" s="105">
        <f t="shared" ref="F123:F124" si="9">(3.05*4.66+2.13*2.44+3.05*3.05+2.13*1.22+2.13*1.22+1*2.13+1.865*1.17)*10.764</f>
        <v>411.4210698</v>
      </c>
      <c r="G123" s="105"/>
      <c r="H123" s="65">
        <v>0</v>
      </c>
      <c r="I123" s="65">
        <f t="shared" si="7"/>
        <v>658.27371168000002</v>
      </c>
    </row>
    <row r="124" spans="1:11" ht="20.25" x14ac:dyDescent="0.25">
      <c r="A124" s="165"/>
      <c r="B124" s="166"/>
      <c r="C124" s="105">
        <v>6</v>
      </c>
      <c r="D124" s="105"/>
      <c r="E124" s="65" t="s">
        <v>160</v>
      </c>
      <c r="F124" s="105">
        <f t="shared" si="9"/>
        <v>411.4210698</v>
      </c>
      <c r="G124" s="105"/>
      <c r="H124" s="65">
        <v>0</v>
      </c>
      <c r="I124" s="65">
        <f t="shared" si="7"/>
        <v>658.27371168000002</v>
      </c>
    </row>
    <row r="125" spans="1:11" ht="20.25" x14ac:dyDescent="0.25">
      <c r="A125" s="165"/>
      <c r="B125" s="166"/>
      <c r="C125" s="105">
        <v>7</v>
      </c>
      <c r="D125" s="105"/>
      <c r="E125" s="65" t="s">
        <v>159</v>
      </c>
      <c r="F125" s="105">
        <f t="shared" ref="F125:F126" si="10">(3.05*5.49+2.13*2.44+3.05*3.05+3.05*3.35+1.3*2.13+1.3*2.13+2.53*1.07+1*3.05+2.65*0.9+1.78*1.17)*10.764</f>
        <v>615.96344159999978</v>
      </c>
      <c r="G125" s="105"/>
      <c r="H125" s="65">
        <v>0</v>
      </c>
      <c r="I125" s="65">
        <f t="shared" si="7"/>
        <v>985.54150655999968</v>
      </c>
    </row>
    <row r="126" spans="1:11" ht="20.25" x14ac:dyDescent="0.25">
      <c r="A126" s="167"/>
      <c r="B126" s="168"/>
      <c r="C126" s="105">
        <v>8</v>
      </c>
      <c r="D126" s="105"/>
      <c r="E126" s="65" t="s">
        <v>159</v>
      </c>
      <c r="F126" s="105">
        <f t="shared" si="10"/>
        <v>615.96344159999978</v>
      </c>
      <c r="G126" s="105"/>
      <c r="H126" s="65">
        <v>0</v>
      </c>
      <c r="I126" s="65">
        <f t="shared" si="7"/>
        <v>985.54150655999968</v>
      </c>
      <c r="K126" s="10">
        <v>8</v>
      </c>
    </row>
    <row r="127" spans="1:11" ht="20.25" x14ac:dyDescent="0.25">
      <c r="A127" s="106" t="s">
        <v>205</v>
      </c>
      <c r="B127" s="106"/>
      <c r="C127" s="106"/>
      <c r="D127" s="106"/>
      <c r="E127" s="106"/>
      <c r="F127" s="106"/>
      <c r="G127" s="106"/>
      <c r="H127" s="106"/>
      <c r="I127" s="106"/>
    </row>
    <row r="128" spans="1:11" ht="20.25" x14ac:dyDescent="0.25">
      <c r="A128" s="163" t="str">
        <f>A127</f>
        <v>5th Floor (Level 22.825 M)</v>
      </c>
      <c r="B128" s="164"/>
      <c r="C128" s="105">
        <v>1</v>
      </c>
      <c r="D128" s="105"/>
      <c r="E128" s="65" t="s">
        <v>160</v>
      </c>
      <c r="F128" s="105">
        <f t="shared" ref="F128:F129" si="11">(3.05*4.66+2.13*2.44+3.05*3.05+2.13*1.22+2.13*1.22+1*2.13+1.865*1.17)*10.764</f>
        <v>411.4210698</v>
      </c>
      <c r="G128" s="105"/>
      <c r="H128" s="65">
        <v>0</v>
      </c>
      <c r="I128" s="65">
        <f t="shared" ref="I128:I135" si="12">F128*1.6+H128</f>
        <v>658.27371168000002</v>
      </c>
    </row>
    <row r="129" spans="1:11" ht="20.25" x14ac:dyDescent="0.25">
      <c r="A129" s="165"/>
      <c r="B129" s="166"/>
      <c r="C129" s="105">
        <v>2</v>
      </c>
      <c r="D129" s="105"/>
      <c r="E129" s="65" t="s">
        <v>160</v>
      </c>
      <c r="F129" s="105">
        <f t="shared" si="11"/>
        <v>411.4210698</v>
      </c>
      <c r="G129" s="105"/>
      <c r="H129" s="65">
        <v>0</v>
      </c>
      <c r="I129" s="65">
        <f t="shared" si="12"/>
        <v>658.27371168000002</v>
      </c>
    </row>
    <row r="130" spans="1:11" ht="20.25" x14ac:dyDescent="0.25">
      <c r="A130" s="165"/>
      <c r="B130" s="166"/>
      <c r="C130" s="105">
        <v>3</v>
      </c>
      <c r="D130" s="105"/>
      <c r="E130" s="65" t="s">
        <v>159</v>
      </c>
      <c r="F130" s="105">
        <f t="shared" ref="F130:F131" si="13">(3.05*5.49+2.13*2.44+3.05*3.05+3.05*3.35+1.3*2.13+1.3*2.13+2.53*1.07+1*3.05+2.65*0.9+1.78*1.17)*10.764</f>
        <v>615.96344159999978</v>
      </c>
      <c r="G130" s="105"/>
      <c r="H130" s="65">
        <v>0</v>
      </c>
      <c r="I130" s="65">
        <f t="shared" si="12"/>
        <v>985.54150655999968</v>
      </c>
    </row>
    <row r="131" spans="1:11" ht="20.25" x14ac:dyDescent="0.25">
      <c r="A131" s="165"/>
      <c r="B131" s="166"/>
      <c r="C131" s="105">
        <v>4</v>
      </c>
      <c r="D131" s="105"/>
      <c r="E131" s="65" t="s">
        <v>159</v>
      </c>
      <c r="F131" s="105">
        <f t="shared" si="13"/>
        <v>615.96344159999978</v>
      </c>
      <c r="G131" s="105"/>
      <c r="H131" s="65">
        <v>0</v>
      </c>
      <c r="I131" s="65">
        <f t="shared" si="12"/>
        <v>985.54150655999968</v>
      </c>
    </row>
    <row r="132" spans="1:11" ht="20.25" x14ac:dyDescent="0.25">
      <c r="A132" s="165"/>
      <c r="B132" s="166"/>
      <c r="C132" s="105">
        <v>5</v>
      </c>
      <c r="D132" s="105"/>
      <c r="E132" s="65" t="s">
        <v>160</v>
      </c>
      <c r="F132" s="105">
        <f t="shared" ref="F132:F133" si="14">(3.05*4.66+2.13*2.44+3.05*3.05+2.13*1.22+2.13*1.22+1*2.13+1.865*1.17)*10.764</f>
        <v>411.4210698</v>
      </c>
      <c r="G132" s="105"/>
      <c r="H132" s="65">
        <v>0</v>
      </c>
      <c r="I132" s="65">
        <f t="shared" si="12"/>
        <v>658.27371168000002</v>
      </c>
    </row>
    <row r="133" spans="1:11" ht="20.25" x14ac:dyDescent="0.25">
      <c r="A133" s="165"/>
      <c r="B133" s="166"/>
      <c r="C133" s="105">
        <v>6</v>
      </c>
      <c r="D133" s="105"/>
      <c r="E133" s="65" t="s">
        <v>160</v>
      </c>
      <c r="F133" s="105">
        <f t="shared" si="14"/>
        <v>411.4210698</v>
      </c>
      <c r="G133" s="105"/>
      <c r="H133" s="65">
        <v>0</v>
      </c>
      <c r="I133" s="65">
        <f t="shared" si="12"/>
        <v>658.27371168000002</v>
      </c>
    </row>
    <row r="134" spans="1:11" ht="20.25" x14ac:dyDescent="0.25">
      <c r="A134" s="165"/>
      <c r="B134" s="166"/>
      <c r="C134" s="105">
        <v>7</v>
      </c>
      <c r="D134" s="105"/>
      <c r="E134" s="65" t="s">
        <v>159</v>
      </c>
      <c r="F134" s="105">
        <f t="shared" ref="F134:F135" si="15">(3.05*5.49+2.13*2.44+3.05*3.05+3.05*3.35+1.3*2.13+1.3*2.13+2.53*1.07+1*3.05+2.65*0.9+1.78*1.17)*10.764</f>
        <v>615.96344159999978</v>
      </c>
      <c r="G134" s="105"/>
      <c r="H134" s="65">
        <v>0</v>
      </c>
      <c r="I134" s="65">
        <f t="shared" si="12"/>
        <v>985.54150655999968</v>
      </c>
    </row>
    <row r="135" spans="1:11" ht="20.25" x14ac:dyDescent="0.25">
      <c r="A135" s="167"/>
      <c r="B135" s="168"/>
      <c r="C135" s="105">
        <v>8</v>
      </c>
      <c r="D135" s="105"/>
      <c r="E135" s="65" t="s">
        <v>159</v>
      </c>
      <c r="F135" s="105">
        <f t="shared" si="15"/>
        <v>615.96344159999978</v>
      </c>
      <c r="G135" s="105"/>
      <c r="H135" s="65">
        <v>0</v>
      </c>
      <c r="I135" s="65">
        <f t="shared" si="12"/>
        <v>985.54150655999968</v>
      </c>
      <c r="K135" s="10">
        <v>8</v>
      </c>
    </row>
    <row r="136" spans="1:11" ht="20.25" x14ac:dyDescent="0.25">
      <c r="A136" s="106" t="s">
        <v>207</v>
      </c>
      <c r="B136" s="106"/>
      <c r="C136" s="106"/>
      <c r="D136" s="106"/>
      <c r="E136" s="106"/>
      <c r="F136" s="106"/>
      <c r="G136" s="106"/>
      <c r="H136" s="106"/>
      <c r="I136" s="106"/>
    </row>
    <row r="137" spans="1:11" ht="20.25" x14ac:dyDescent="0.25">
      <c r="A137" s="163" t="str">
        <f>A136</f>
        <v>6th Floor (Level 25.775 M)</v>
      </c>
      <c r="B137" s="164"/>
      <c r="C137" s="105">
        <v>1</v>
      </c>
      <c r="D137" s="105"/>
      <c r="E137" s="65" t="s">
        <v>160</v>
      </c>
      <c r="F137" s="105">
        <f t="shared" ref="F137:F138" si="16">(3.05*4.66+2.13*2.44+3.05*3.05+2.13*1.22+2.13*1.22+1*2.13+1.865*1.17)*10.764</f>
        <v>411.4210698</v>
      </c>
      <c r="G137" s="105"/>
      <c r="H137" s="65">
        <v>0</v>
      </c>
      <c r="I137" s="65">
        <f t="shared" ref="I137:I144" si="17">F137*1.6+H137</f>
        <v>658.27371168000002</v>
      </c>
    </row>
    <row r="138" spans="1:11" ht="20.25" x14ac:dyDescent="0.25">
      <c r="A138" s="165"/>
      <c r="B138" s="166"/>
      <c r="C138" s="105">
        <v>2</v>
      </c>
      <c r="D138" s="105"/>
      <c r="E138" s="65" t="s">
        <v>160</v>
      </c>
      <c r="F138" s="105">
        <f t="shared" si="16"/>
        <v>411.4210698</v>
      </c>
      <c r="G138" s="105"/>
      <c r="H138" s="65">
        <v>0</v>
      </c>
      <c r="I138" s="65">
        <f t="shared" si="17"/>
        <v>658.27371168000002</v>
      </c>
    </row>
    <row r="139" spans="1:11" ht="20.25" x14ac:dyDescent="0.25">
      <c r="A139" s="165"/>
      <c r="B139" s="166"/>
      <c r="C139" s="105">
        <v>3</v>
      </c>
      <c r="D139" s="105"/>
      <c r="E139" s="65" t="s">
        <v>159</v>
      </c>
      <c r="F139" s="105">
        <f t="shared" ref="F139:F140" si="18">(3.05*5.49+2.13*2.44+3.05*3.05+3.05*3.35+1.3*2.13+1.3*2.13+2.53*1.07+1*3.05+2.65*0.9+1.78*1.17)*10.764</f>
        <v>615.96344159999978</v>
      </c>
      <c r="G139" s="105"/>
      <c r="H139" s="65">
        <v>0</v>
      </c>
      <c r="I139" s="65">
        <f t="shared" si="17"/>
        <v>985.54150655999968</v>
      </c>
    </row>
    <row r="140" spans="1:11" ht="20.25" x14ac:dyDescent="0.25">
      <c r="A140" s="165"/>
      <c r="B140" s="166"/>
      <c r="C140" s="105">
        <v>4</v>
      </c>
      <c r="D140" s="105"/>
      <c r="E140" s="65" t="s">
        <v>159</v>
      </c>
      <c r="F140" s="105">
        <f t="shared" si="18"/>
        <v>615.96344159999978</v>
      </c>
      <c r="G140" s="105"/>
      <c r="H140" s="65">
        <v>0</v>
      </c>
      <c r="I140" s="65">
        <f t="shared" si="17"/>
        <v>985.54150655999968</v>
      </c>
    </row>
    <row r="141" spans="1:11" ht="20.25" x14ac:dyDescent="0.25">
      <c r="A141" s="165"/>
      <c r="B141" s="166"/>
      <c r="C141" s="105">
        <v>5</v>
      </c>
      <c r="D141" s="105"/>
      <c r="E141" s="65" t="s">
        <v>160</v>
      </c>
      <c r="F141" s="105">
        <f t="shared" ref="F141:F142" si="19">(3.05*4.66+2.13*2.44+3.05*3.05+2.13*1.22+2.13*1.22+1*2.13+1.865*1.17)*10.764</f>
        <v>411.4210698</v>
      </c>
      <c r="G141" s="105"/>
      <c r="H141" s="65">
        <v>0</v>
      </c>
      <c r="I141" s="65">
        <f t="shared" si="17"/>
        <v>658.27371168000002</v>
      </c>
    </row>
    <row r="142" spans="1:11" ht="20.25" x14ac:dyDescent="0.25">
      <c r="A142" s="165"/>
      <c r="B142" s="166"/>
      <c r="C142" s="105">
        <v>6</v>
      </c>
      <c r="D142" s="105"/>
      <c r="E142" s="65" t="s">
        <v>160</v>
      </c>
      <c r="F142" s="105">
        <f t="shared" si="19"/>
        <v>411.4210698</v>
      </c>
      <c r="G142" s="105"/>
      <c r="H142" s="65">
        <v>0</v>
      </c>
      <c r="I142" s="65">
        <f t="shared" si="17"/>
        <v>658.27371168000002</v>
      </c>
    </row>
    <row r="143" spans="1:11" ht="20.25" x14ac:dyDescent="0.25">
      <c r="A143" s="165"/>
      <c r="B143" s="166"/>
      <c r="C143" s="105">
        <v>7</v>
      </c>
      <c r="D143" s="105"/>
      <c r="E143" s="65" t="s">
        <v>159</v>
      </c>
      <c r="F143" s="105">
        <f t="shared" ref="F143:F144" si="20">(3.05*5.49+2.13*2.44+3.05*3.05+3.05*3.35+1.3*2.13+1.3*2.13+2.53*1.07+1*3.05+2.65*0.9+1.78*1.17)*10.764</f>
        <v>615.96344159999978</v>
      </c>
      <c r="G143" s="105"/>
      <c r="H143" s="65">
        <v>0</v>
      </c>
      <c r="I143" s="65">
        <f t="shared" si="17"/>
        <v>985.54150655999968</v>
      </c>
    </row>
    <row r="144" spans="1:11" ht="20.25" x14ac:dyDescent="0.25">
      <c r="A144" s="167"/>
      <c r="B144" s="168"/>
      <c r="C144" s="105">
        <v>8</v>
      </c>
      <c r="D144" s="105"/>
      <c r="E144" s="65" t="s">
        <v>159</v>
      </c>
      <c r="F144" s="105">
        <f t="shared" si="20"/>
        <v>615.96344159999978</v>
      </c>
      <c r="G144" s="105"/>
      <c r="H144" s="65">
        <v>0</v>
      </c>
      <c r="I144" s="65">
        <f t="shared" si="17"/>
        <v>985.54150655999968</v>
      </c>
      <c r="K144" s="10">
        <v>8</v>
      </c>
    </row>
    <row r="145" spans="1:11" ht="20.25" x14ac:dyDescent="0.25">
      <c r="A145" s="106" t="s">
        <v>209</v>
      </c>
      <c r="B145" s="106"/>
      <c r="C145" s="106"/>
      <c r="D145" s="106"/>
      <c r="E145" s="106"/>
      <c r="F145" s="106"/>
      <c r="G145" s="106"/>
      <c r="H145" s="106"/>
      <c r="I145" s="106"/>
    </row>
    <row r="146" spans="1:11" ht="20.25" x14ac:dyDescent="0.25">
      <c r="A146" s="163" t="str">
        <f>A145</f>
        <v>7th Floor (Level 28.725 M)</v>
      </c>
      <c r="B146" s="164"/>
      <c r="C146" s="105">
        <v>1</v>
      </c>
      <c r="D146" s="105"/>
      <c r="E146" s="65" t="s">
        <v>160</v>
      </c>
      <c r="F146" s="105">
        <f t="shared" ref="F146:F147" si="21">(3.05*4.66+2.13*2.44+3.05*3.05+2.13*1.22+2.13*1.22+1*2.13+1.865*1.17)*10.764</f>
        <v>411.4210698</v>
      </c>
      <c r="G146" s="105"/>
      <c r="H146" s="65">
        <v>0</v>
      </c>
      <c r="I146" s="65">
        <f t="shared" ref="I146:I152" si="22">F146*1.6+H146</f>
        <v>658.27371168000002</v>
      </c>
    </row>
    <row r="147" spans="1:11" ht="20.25" x14ac:dyDescent="0.25">
      <c r="A147" s="165"/>
      <c r="B147" s="166"/>
      <c r="C147" s="105">
        <v>2</v>
      </c>
      <c r="D147" s="105"/>
      <c r="E147" s="65" t="s">
        <v>160</v>
      </c>
      <c r="F147" s="105">
        <f t="shared" si="21"/>
        <v>411.4210698</v>
      </c>
      <c r="G147" s="105"/>
      <c r="H147" s="65">
        <v>0</v>
      </c>
      <c r="I147" s="65">
        <f t="shared" si="22"/>
        <v>658.27371168000002</v>
      </c>
    </row>
    <row r="148" spans="1:11" ht="20.25" x14ac:dyDescent="0.25">
      <c r="A148" s="165"/>
      <c r="B148" s="166"/>
      <c r="C148" s="105">
        <v>3</v>
      </c>
      <c r="D148" s="105"/>
      <c r="E148" s="65" t="s">
        <v>159</v>
      </c>
      <c r="F148" s="105">
        <f t="shared" ref="F148:F149" si="23">(3.05*5.49+2.13*2.44+3.05*3.05+3.05*3.35+1.3*2.13+1.3*2.13+2.53*1.07+1*3.05+2.65*0.9+1.78*1.17)*10.764</f>
        <v>615.96344159999978</v>
      </c>
      <c r="G148" s="105"/>
      <c r="H148" s="65">
        <v>0</v>
      </c>
      <c r="I148" s="65">
        <f t="shared" si="22"/>
        <v>985.54150655999968</v>
      </c>
    </row>
    <row r="149" spans="1:11" ht="20.25" x14ac:dyDescent="0.25">
      <c r="A149" s="165"/>
      <c r="B149" s="166"/>
      <c r="C149" s="105">
        <v>4</v>
      </c>
      <c r="D149" s="105"/>
      <c r="E149" s="65" t="s">
        <v>159</v>
      </c>
      <c r="F149" s="105">
        <f t="shared" si="23"/>
        <v>615.96344159999978</v>
      </c>
      <c r="G149" s="105"/>
      <c r="H149" s="65">
        <v>0</v>
      </c>
      <c r="I149" s="65">
        <f t="shared" si="22"/>
        <v>985.54150655999968</v>
      </c>
    </row>
    <row r="150" spans="1:11" ht="20.25" x14ac:dyDescent="0.25">
      <c r="A150" s="165"/>
      <c r="B150" s="166"/>
      <c r="C150" s="105">
        <v>5</v>
      </c>
      <c r="D150" s="105"/>
      <c r="E150" s="65" t="s">
        <v>160</v>
      </c>
      <c r="F150" s="105">
        <f t="shared" ref="F150:F151" si="24">(3.05*4.66+2.13*2.44+3.05*3.05+2.13*1.22+2.13*1.22+1*2.13+1.865*1.17)*10.764</f>
        <v>411.4210698</v>
      </c>
      <c r="G150" s="105"/>
      <c r="H150" s="65">
        <v>0</v>
      </c>
      <c r="I150" s="65">
        <f t="shared" si="22"/>
        <v>658.27371168000002</v>
      </c>
    </row>
    <row r="151" spans="1:11" ht="20.25" x14ac:dyDescent="0.25">
      <c r="A151" s="165"/>
      <c r="B151" s="166"/>
      <c r="C151" s="105">
        <v>6</v>
      </c>
      <c r="D151" s="105"/>
      <c r="E151" s="65" t="s">
        <v>160</v>
      </c>
      <c r="F151" s="105">
        <f t="shared" si="24"/>
        <v>411.4210698</v>
      </c>
      <c r="G151" s="105"/>
      <c r="H151" s="65">
        <v>0</v>
      </c>
      <c r="I151" s="65">
        <f t="shared" si="22"/>
        <v>658.27371168000002</v>
      </c>
    </row>
    <row r="152" spans="1:11" ht="20.25" x14ac:dyDescent="0.25">
      <c r="A152" s="165"/>
      <c r="B152" s="166"/>
      <c r="C152" s="105">
        <v>7</v>
      </c>
      <c r="D152" s="105"/>
      <c r="E152" s="65" t="s">
        <v>159</v>
      </c>
      <c r="F152" s="105">
        <f t="shared" ref="F152" si="25">(3.05*5.49+2.13*2.44+3.05*3.05+3.05*3.35+1.3*2.13+1.3*2.13+2.53*1.07+1*3.05+2.65*0.9+1.78*1.17)*10.764</f>
        <v>615.96344159999978</v>
      </c>
      <c r="G152" s="105"/>
      <c r="H152" s="65">
        <v>0</v>
      </c>
      <c r="I152" s="65">
        <f t="shared" si="22"/>
        <v>985.54150655999968</v>
      </c>
      <c r="K152" s="10">
        <v>7</v>
      </c>
    </row>
    <row r="153" spans="1:11" ht="23.25" customHeight="1" x14ac:dyDescent="0.25">
      <c r="A153" s="167"/>
      <c r="B153" s="168"/>
      <c r="C153" s="105">
        <v>8</v>
      </c>
      <c r="D153" s="105"/>
      <c r="E153" s="103" t="s">
        <v>161</v>
      </c>
      <c r="F153" s="188"/>
      <c r="G153" s="188"/>
      <c r="H153" s="188"/>
      <c r="I153" s="104"/>
    </row>
    <row r="154" spans="1:11" ht="46.15" customHeight="1" x14ac:dyDescent="0.25">
      <c r="A154" s="106" t="s">
        <v>240</v>
      </c>
      <c r="B154" s="106"/>
      <c r="C154" s="106"/>
      <c r="D154" s="106"/>
      <c r="E154" s="106"/>
      <c r="F154" s="106"/>
      <c r="G154" s="106"/>
      <c r="H154" s="106"/>
      <c r="I154" s="106"/>
    </row>
    <row r="155" spans="1:11" ht="25.5" customHeight="1" x14ac:dyDescent="0.25">
      <c r="A155" s="163" t="str">
        <f>A154</f>
        <v>8th, 9th, 10th, 11th, 13th, 14th, 15th, 16th, 18th, 19th, 20th, 21st, 23rd, 24th, 25th, 26th, 28th, 29th, 30th, 31st, 33th, 34th, 35th, 36th, 38th &amp; 39th Floor</v>
      </c>
      <c r="B155" s="164"/>
      <c r="C155" s="105">
        <v>1</v>
      </c>
      <c r="D155" s="105"/>
      <c r="E155" s="65" t="s">
        <v>160</v>
      </c>
      <c r="F155" s="105">
        <f t="shared" ref="F155:F156" si="26">(3.05*4.66+2.13*2.44+3.05*3.05+2.13*1.22+2.13*1.22+1*2.13+1.865*1.17)*10.764</f>
        <v>411.4210698</v>
      </c>
      <c r="G155" s="105"/>
      <c r="H155" s="65">
        <v>0</v>
      </c>
      <c r="I155" s="65">
        <f t="shared" ref="I155:I162" si="27">F155*1.6+H155</f>
        <v>658.27371168000002</v>
      </c>
    </row>
    <row r="156" spans="1:11" ht="25.5" customHeight="1" x14ac:dyDescent="0.25">
      <c r="A156" s="165"/>
      <c r="B156" s="166"/>
      <c r="C156" s="105">
        <v>2</v>
      </c>
      <c r="D156" s="105"/>
      <c r="E156" s="65" t="s">
        <v>160</v>
      </c>
      <c r="F156" s="105">
        <f t="shared" si="26"/>
        <v>411.4210698</v>
      </c>
      <c r="G156" s="105"/>
      <c r="H156" s="65">
        <v>0</v>
      </c>
      <c r="I156" s="65">
        <f t="shared" si="27"/>
        <v>658.27371168000002</v>
      </c>
    </row>
    <row r="157" spans="1:11" ht="25.5" customHeight="1" x14ac:dyDescent="0.25">
      <c r="A157" s="165"/>
      <c r="B157" s="166"/>
      <c r="C157" s="105">
        <v>3</v>
      </c>
      <c r="D157" s="105"/>
      <c r="E157" s="65" t="s">
        <v>159</v>
      </c>
      <c r="F157" s="105">
        <f t="shared" ref="F157:F158" si="28">(3.05*5.49+2.13*2.44+3.05*3.05+3.05*3.35+1.3*2.13+1.3*2.13+2.53*1.07+1*3.05+2.65*0.9+1.78*1.17)*10.764</f>
        <v>615.96344159999978</v>
      </c>
      <c r="G157" s="105"/>
      <c r="H157" s="65">
        <v>0</v>
      </c>
      <c r="I157" s="65">
        <f t="shared" si="27"/>
        <v>985.54150655999968</v>
      </c>
    </row>
    <row r="158" spans="1:11" ht="25.5" customHeight="1" x14ac:dyDescent="0.25">
      <c r="A158" s="165"/>
      <c r="B158" s="166"/>
      <c r="C158" s="105">
        <v>4</v>
      </c>
      <c r="D158" s="105"/>
      <c r="E158" s="65" t="s">
        <v>159</v>
      </c>
      <c r="F158" s="105">
        <f t="shared" si="28"/>
        <v>615.96344159999978</v>
      </c>
      <c r="G158" s="105"/>
      <c r="H158" s="65">
        <v>0</v>
      </c>
      <c r="I158" s="65">
        <f t="shared" si="27"/>
        <v>985.54150655999968</v>
      </c>
    </row>
    <row r="159" spans="1:11" ht="25.5" customHeight="1" x14ac:dyDescent="0.25">
      <c r="A159" s="165"/>
      <c r="B159" s="166"/>
      <c r="C159" s="105">
        <v>5</v>
      </c>
      <c r="D159" s="105"/>
      <c r="E159" s="65" t="s">
        <v>160</v>
      </c>
      <c r="F159" s="105">
        <f t="shared" ref="F159:F160" si="29">(3.05*4.66+2.13*2.44+3.05*3.05+2.13*1.22+2.13*1.22+1*2.13+1.865*1.17)*10.764</f>
        <v>411.4210698</v>
      </c>
      <c r="G159" s="105"/>
      <c r="H159" s="65">
        <v>0</v>
      </c>
      <c r="I159" s="65">
        <f t="shared" si="27"/>
        <v>658.27371168000002</v>
      </c>
    </row>
    <row r="160" spans="1:11" ht="25.5" customHeight="1" x14ac:dyDescent="0.25">
      <c r="A160" s="165"/>
      <c r="B160" s="166"/>
      <c r="C160" s="105">
        <v>6</v>
      </c>
      <c r="D160" s="105"/>
      <c r="E160" s="65" t="s">
        <v>160</v>
      </c>
      <c r="F160" s="105">
        <f t="shared" si="29"/>
        <v>411.4210698</v>
      </c>
      <c r="G160" s="105"/>
      <c r="H160" s="65">
        <v>0</v>
      </c>
      <c r="I160" s="65">
        <f t="shared" si="27"/>
        <v>658.27371168000002</v>
      </c>
    </row>
    <row r="161" spans="1:11" ht="25.5" customHeight="1" x14ac:dyDescent="0.25">
      <c r="A161" s="165"/>
      <c r="B161" s="166"/>
      <c r="C161" s="105">
        <v>7</v>
      </c>
      <c r="D161" s="105"/>
      <c r="E161" s="65" t="s">
        <v>159</v>
      </c>
      <c r="F161" s="105">
        <f t="shared" ref="F161:F162" si="30">(3.05*5.49+2.13*2.44+3.05*3.05+3.05*3.35+1.3*2.13+1.3*2.13+2.53*1.07+1*3.05+2.65*0.9+1.78*1.17)*10.764</f>
        <v>615.96344159999978</v>
      </c>
      <c r="G161" s="105"/>
      <c r="H161" s="65">
        <v>0</v>
      </c>
      <c r="I161" s="65">
        <f t="shared" si="27"/>
        <v>985.54150655999968</v>
      </c>
    </row>
    <row r="162" spans="1:11" ht="25.5" customHeight="1" x14ac:dyDescent="0.25">
      <c r="A162" s="167"/>
      <c r="B162" s="168"/>
      <c r="C162" s="105">
        <v>8</v>
      </c>
      <c r="D162" s="105"/>
      <c r="E162" s="65" t="s">
        <v>159</v>
      </c>
      <c r="F162" s="105">
        <f t="shared" si="30"/>
        <v>615.96344159999978</v>
      </c>
      <c r="G162" s="105"/>
      <c r="H162" s="65">
        <v>0</v>
      </c>
      <c r="I162" s="65">
        <f t="shared" si="27"/>
        <v>985.54150655999968</v>
      </c>
      <c r="K162" s="10">
        <f>8*26</f>
        <v>208</v>
      </c>
    </row>
    <row r="163" spans="1:11" ht="20.25" x14ac:dyDescent="0.25">
      <c r="A163" s="106" t="s">
        <v>241</v>
      </c>
      <c r="B163" s="106"/>
      <c r="C163" s="106"/>
      <c r="D163" s="106"/>
      <c r="E163" s="106"/>
      <c r="F163" s="106"/>
      <c r="G163" s="106"/>
      <c r="H163" s="106"/>
      <c r="I163" s="106"/>
    </row>
    <row r="164" spans="1:11" ht="20.25" x14ac:dyDescent="0.25">
      <c r="A164" s="163" t="str">
        <f>A163</f>
        <v>12th, 17th, 22nd, 27th, 32nd &amp; 37th Floor</v>
      </c>
      <c r="B164" s="164"/>
      <c r="C164" s="105">
        <v>1</v>
      </c>
      <c r="D164" s="105"/>
      <c r="E164" s="65" t="s">
        <v>160</v>
      </c>
      <c r="F164" s="105">
        <f t="shared" ref="F164:F165" si="31">(3.05*4.66+2.13*2.44+3.05*3.05+2.13*1.22+2.13*1.22+1*2.13+1.865*1.17)*10.764</f>
        <v>411.4210698</v>
      </c>
      <c r="G164" s="105"/>
      <c r="H164" s="65">
        <v>0</v>
      </c>
      <c r="I164" s="65">
        <f t="shared" ref="I164:I170" si="32">F164*1.6+H164</f>
        <v>658.27371168000002</v>
      </c>
    </row>
    <row r="165" spans="1:11" ht="20.25" x14ac:dyDescent="0.25">
      <c r="A165" s="165"/>
      <c r="B165" s="166"/>
      <c r="C165" s="105">
        <v>2</v>
      </c>
      <c r="D165" s="105"/>
      <c r="E165" s="65" t="s">
        <v>160</v>
      </c>
      <c r="F165" s="105">
        <f t="shared" si="31"/>
        <v>411.4210698</v>
      </c>
      <c r="G165" s="105"/>
      <c r="H165" s="65">
        <v>0</v>
      </c>
      <c r="I165" s="65">
        <f t="shared" si="32"/>
        <v>658.27371168000002</v>
      </c>
    </row>
    <row r="166" spans="1:11" ht="20.25" x14ac:dyDescent="0.25">
      <c r="A166" s="165"/>
      <c r="B166" s="166"/>
      <c r="C166" s="105">
        <v>3</v>
      </c>
      <c r="D166" s="105"/>
      <c r="E166" s="65" t="s">
        <v>159</v>
      </c>
      <c r="F166" s="105">
        <f t="shared" ref="F166:F167" si="33">(3.05*5.49+2.13*2.44+3.05*3.05+3.05*3.35+1.3*2.13+1.3*2.13+2.53*1.07+1*3.05+2.65*0.9+1.78*1.17)*10.764</f>
        <v>615.96344159999978</v>
      </c>
      <c r="G166" s="105"/>
      <c r="H166" s="65">
        <v>0</v>
      </c>
      <c r="I166" s="65">
        <f t="shared" si="32"/>
        <v>985.54150655999968</v>
      </c>
    </row>
    <row r="167" spans="1:11" ht="20.25" x14ac:dyDescent="0.25">
      <c r="A167" s="165"/>
      <c r="B167" s="166"/>
      <c r="C167" s="105">
        <v>4</v>
      </c>
      <c r="D167" s="105"/>
      <c r="E167" s="65" t="s">
        <v>159</v>
      </c>
      <c r="F167" s="105">
        <f t="shared" si="33"/>
        <v>615.96344159999978</v>
      </c>
      <c r="G167" s="105"/>
      <c r="H167" s="65">
        <v>0</v>
      </c>
      <c r="I167" s="65">
        <f t="shared" si="32"/>
        <v>985.54150655999968</v>
      </c>
    </row>
    <row r="168" spans="1:11" ht="20.25" x14ac:dyDescent="0.25">
      <c r="A168" s="165"/>
      <c r="B168" s="166"/>
      <c r="C168" s="105">
        <v>5</v>
      </c>
      <c r="D168" s="105"/>
      <c r="E168" s="65" t="s">
        <v>160</v>
      </c>
      <c r="F168" s="105">
        <f t="shared" ref="F168:F169" si="34">(3.05*4.66+2.13*2.44+3.05*3.05+2.13*1.22+2.13*1.22+1*2.13+1.865*1.17)*10.764</f>
        <v>411.4210698</v>
      </c>
      <c r="G168" s="105"/>
      <c r="H168" s="65">
        <v>0</v>
      </c>
      <c r="I168" s="65">
        <f t="shared" si="32"/>
        <v>658.27371168000002</v>
      </c>
    </row>
    <row r="169" spans="1:11" ht="20.25" x14ac:dyDescent="0.25">
      <c r="A169" s="165"/>
      <c r="B169" s="166"/>
      <c r="C169" s="105">
        <v>6</v>
      </c>
      <c r="D169" s="105"/>
      <c r="E169" s="65" t="s">
        <v>160</v>
      </c>
      <c r="F169" s="105">
        <f t="shared" si="34"/>
        <v>411.4210698</v>
      </c>
      <c r="G169" s="105"/>
      <c r="H169" s="65">
        <v>0</v>
      </c>
      <c r="I169" s="65">
        <f t="shared" si="32"/>
        <v>658.27371168000002</v>
      </c>
    </row>
    <row r="170" spans="1:11" ht="20.25" x14ac:dyDescent="0.25">
      <c r="A170" s="165"/>
      <c r="B170" s="166"/>
      <c r="C170" s="105">
        <v>7</v>
      </c>
      <c r="D170" s="105"/>
      <c r="E170" s="65" t="s">
        <v>159</v>
      </c>
      <c r="F170" s="105">
        <f t="shared" ref="F170" si="35">(3.05*5.49+2.13*2.44+3.05*3.05+3.05*3.35+1.3*2.13+1.3*2.13+2.53*1.07+1*3.05+2.65*0.9+1.78*1.17)*10.764</f>
        <v>615.96344159999978</v>
      </c>
      <c r="G170" s="105"/>
      <c r="H170" s="65">
        <v>0</v>
      </c>
      <c r="I170" s="65">
        <f t="shared" si="32"/>
        <v>985.54150655999968</v>
      </c>
      <c r="K170" s="10">
        <f>7*6</f>
        <v>42</v>
      </c>
    </row>
    <row r="171" spans="1:11" ht="20.25" x14ac:dyDescent="0.25">
      <c r="A171" s="167"/>
      <c r="B171" s="168"/>
      <c r="C171" s="105">
        <v>8</v>
      </c>
      <c r="D171" s="105"/>
      <c r="E171" s="103" t="s">
        <v>161</v>
      </c>
      <c r="F171" s="188"/>
      <c r="G171" s="188"/>
      <c r="H171" s="188"/>
      <c r="I171" s="104"/>
    </row>
    <row r="172" spans="1:11" ht="21.75" customHeight="1" x14ac:dyDescent="0.25">
      <c r="A172" s="139" t="s">
        <v>198</v>
      </c>
      <c r="B172" s="140"/>
      <c r="C172" s="140"/>
      <c r="D172" s="140"/>
      <c r="E172" s="140"/>
      <c r="F172" s="140"/>
      <c r="G172" s="140"/>
      <c r="H172" s="140"/>
      <c r="I172" s="141"/>
    </row>
    <row r="173" spans="1:11" ht="20.25" x14ac:dyDescent="0.25">
      <c r="A173" s="106" t="s">
        <v>211</v>
      </c>
      <c r="B173" s="106"/>
      <c r="C173" s="106"/>
      <c r="D173" s="106"/>
      <c r="E173" s="106"/>
      <c r="F173" s="106"/>
      <c r="G173" s="106"/>
      <c r="H173" s="106"/>
      <c r="I173" s="106"/>
    </row>
    <row r="174" spans="1:11" ht="20.25" customHeight="1" x14ac:dyDescent="0.25">
      <c r="A174" s="106" t="s">
        <v>253</v>
      </c>
      <c r="B174" s="106"/>
      <c r="C174" s="106"/>
      <c r="D174" s="106"/>
      <c r="E174" s="106"/>
      <c r="F174" s="106"/>
      <c r="G174" s="106"/>
      <c r="H174" s="106"/>
      <c r="I174" s="106"/>
    </row>
    <row r="175" spans="1:11" ht="20.25" x14ac:dyDescent="0.25">
      <c r="A175" s="106" t="s">
        <v>213</v>
      </c>
      <c r="B175" s="106"/>
      <c r="C175" s="106"/>
      <c r="D175" s="106"/>
      <c r="E175" s="106"/>
      <c r="F175" s="106"/>
      <c r="G175" s="106"/>
      <c r="H175" s="106"/>
      <c r="I175" s="106"/>
    </row>
    <row r="176" spans="1:11" ht="24" customHeight="1" x14ac:dyDescent="0.25">
      <c r="A176" s="106" t="s">
        <v>248</v>
      </c>
      <c r="B176" s="106"/>
      <c r="C176" s="106"/>
      <c r="D176" s="106"/>
      <c r="E176" s="106"/>
      <c r="F176" s="106"/>
      <c r="G176" s="106"/>
      <c r="H176" s="106"/>
      <c r="I176" s="106"/>
    </row>
    <row r="177" spans="1:11" ht="20.25" x14ac:dyDescent="0.25">
      <c r="A177" s="103" t="s">
        <v>143</v>
      </c>
      <c r="B177" s="104"/>
      <c r="C177" s="105">
        <v>1</v>
      </c>
      <c r="D177" s="105"/>
      <c r="E177" s="74" t="s">
        <v>160</v>
      </c>
      <c r="F177" s="105">
        <f t="shared" ref="F177:F182" si="36">(3.025*4.61+2.03*2.44+3*3.05+2.08*1.17*2+1*2.03+1.865*1.17)*10.764</f>
        <v>399.64256279999995</v>
      </c>
      <c r="G177" s="105"/>
      <c r="H177" s="74">
        <v>0</v>
      </c>
      <c r="I177" s="74">
        <f>F177*1.6+H177</f>
        <v>639.42810048000001</v>
      </c>
      <c r="K177" s="10">
        <v>1</v>
      </c>
    </row>
    <row r="178" spans="1:11" ht="20.25" x14ac:dyDescent="0.25">
      <c r="A178" s="106" t="s">
        <v>254</v>
      </c>
      <c r="B178" s="106"/>
      <c r="C178" s="106"/>
      <c r="D178" s="106"/>
      <c r="E178" s="106"/>
      <c r="F178" s="106"/>
      <c r="G178" s="106"/>
      <c r="H178" s="106"/>
      <c r="I178" s="106"/>
    </row>
    <row r="179" spans="1:11" ht="20.25" x14ac:dyDescent="0.25">
      <c r="A179" s="163" t="s">
        <v>200</v>
      </c>
      <c r="B179" s="164"/>
      <c r="C179" s="105">
        <v>1</v>
      </c>
      <c r="D179" s="105"/>
      <c r="E179" s="74" t="s">
        <v>160</v>
      </c>
      <c r="F179" s="103">
        <f t="shared" si="36"/>
        <v>399.64256279999995</v>
      </c>
      <c r="G179" s="104"/>
      <c r="H179" s="74">
        <v>0</v>
      </c>
      <c r="I179" s="74">
        <f>F179*1.6+H179</f>
        <v>639.42810048000001</v>
      </c>
    </row>
    <row r="180" spans="1:11" ht="20.25" x14ac:dyDescent="0.25">
      <c r="A180" s="167"/>
      <c r="B180" s="168"/>
      <c r="C180" s="105">
        <v>2</v>
      </c>
      <c r="D180" s="105"/>
      <c r="E180" s="74" t="s">
        <v>159</v>
      </c>
      <c r="F180" s="103">
        <f>(3*5.49+2.08*2.44+2.95*3.05+3*3.3+1.2*2.18+1.2*2.18+2.58*1.07+1*2.95+1.19*2.65+1.17*1.78)*10.764</f>
        <v>609.47274959999993</v>
      </c>
      <c r="G180" s="104"/>
      <c r="H180" s="74">
        <v>0</v>
      </c>
      <c r="I180" s="74">
        <f>F180*1.6+H180</f>
        <v>975.15639935999991</v>
      </c>
      <c r="K180" s="10">
        <v>2</v>
      </c>
    </row>
    <row r="181" spans="1:11" ht="20.25" x14ac:dyDescent="0.25">
      <c r="A181" s="106" t="s">
        <v>202</v>
      </c>
      <c r="B181" s="106"/>
      <c r="C181" s="106"/>
      <c r="D181" s="106"/>
      <c r="E181" s="106"/>
      <c r="F181" s="106"/>
      <c r="G181" s="106"/>
      <c r="H181" s="106"/>
      <c r="I181" s="106"/>
    </row>
    <row r="182" spans="1:11" ht="20.25" x14ac:dyDescent="0.25">
      <c r="A182" s="163" t="str">
        <f>A181</f>
        <v xml:space="preserve">3rd Floor + Parking Floor 5th (Level 16.35 M) </v>
      </c>
      <c r="B182" s="164"/>
      <c r="C182" s="105">
        <v>1</v>
      </c>
      <c r="D182" s="105"/>
      <c r="E182" s="65" t="s">
        <v>160</v>
      </c>
      <c r="F182" s="103">
        <f t="shared" si="36"/>
        <v>399.64256279999995</v>
      </c>
      <c r="G182" s="104"/>
      <c r="H182" s="65">
        <v>0</v>
      </c>
      <c r="I182" s="65">
        <f>F182*1.6+H182</f>
        <v>639.42810048000001</v>
      </c>
    </row>
    <row r="183" spans="1:11" ht="20.25" x14ac:dyDescent="0.25">
      <c r="A183" s="165"/>
      <c r="B183" s="166"/>
      <c r="C183" s="105">
        <v>2</v>
      </c>
      <c r="D183" s="105"/>
      <c r="E183" s="65" t="s">
        <v>159</v>
      </c>
      <c r="F183" s="103">
        <f>(3*5.49+2.08*2.44+2.95*3.05+3*3.3+1.2*2.18+1.2*2.18+2.58*1.07+1*2.95+1.19*2.65+1.17*1.78)*10.764</f>
        <v>609.47274959999993</v>
      </c>
      <c r="G183" s="104"/>
      <c r="H183" s="65">
        <v>0</v>
      </c>
      <c r="I183" s="65">
        <f>F183*1.6+H183</f>
        <v>975.15639935999991</v>
      </c>
    </row>
    <row r="184" spans="1:11" ht="20.25" x14ac:dyDescent="0.25">
      <c r="A184" s="165"/>
      <c r="B184" s="166"/>
      <c r="C184" s="105">
        <v>3</v>
      </c>
      <c r="D184" s="105"/>
      <c r="E184" s="65" t="s">
        <v>159</v>
      </c>
      <c r="F184" s="103">
        <f>(3*5.49+2.08*2.44+2.95*3.05+3*3.3+1.2*2.18+1.2*2.18+2.58*1.07+1*2.95+1.19*2.65+1.17*1.78)*10.764</f>
        <v>609.47274959999993</v>
      </c>
      <c r="G184" s="104"/>
      <c r="H184" s="65">
        <v>0</v>
      </c>
      <c r="I184" s="65">
        <f>F184*1.6+H184</f>
        <v>975.15639935999991</v>
      </c>
    </row>
    <row r="185" spans="1:11" ht="20.25" x14ac:dyDescent="0.25">
      <c r="A185" s="165"/>
      <c r="B185" s="166"/>
      <c r="C185" s="105">
        <v>4</v>
      </c>
      <c r="D185" s="105"/>
      <c r="E185" s="65" t="s">
        <v>159</v>
      </c>
      <c r="F185" s="103">
        <f>(3*5.49+2.08*2.44+2.95*3.05+3*3.3+1.2*2.18+1.2*2.18+2.58*1.07+1*2.95+1.19*2.65+1.17*1.78)*10.764</f>
        <v>609.47274959999993</v>
      </c>
      <c r="G185" s="104"/>
      <c r="H185" s="65">
        <v>0</v>
      </c>
      <c r="I185" s="65">
        <f>F185*1.6+H185</f>
        <v>975.15639935999991</v>
      </c>
      <c r="K185" s="10">
        <v>4</v>
      </c>
    </row>
    <row r="186" spans="1:11" ht="20.25" x14ac:dyDescent="0.25">
      <c r="A186" s="106" t="s">
        <v>203</v>
      </c>
      <c r="B186" s="106"/>
      <c r="C186" s="106"/>
      <c r="D186" s="106"/>
      <c r="E186" s="106"/>
      <c r="F186" s="106"/>
      <c r="G186" s="106"/>
      <c r="H186" s="106"/>
      <c r="I186" s="106"/>
    </row>
    <row r="187" spans="1:11" ht="20.25" x14ac:dyDescent="0.25">
      <c r="A187" s="163" t="str">
        <f>A186</f>
        <v>4th Floor (Level 19.675 M)</v>
      </c>
      <c r="B187" s="164"/>
      <c r="C187" s="105">
        <v>1</v>
      </c>
      <c r="D187" s="105"/>
      <c r="E187" s="65" t="s">
        <v>160</v>
      </c>
      <c r="F187" s="105">
        <f>(3.05*4.66+2.13*2.44+3.05*3.05+2.13*1.22+2.13*1.22+1*2.13+1.865*1.17)*10.764</f>
        <v>411.4210698</v>
      </c>
      <c r="G187" s="105"/>
      <c r="H187" s="65">
        <v>0</v>
      </c>
      <c r="I187" s="65">
        <f t="shared" ref="I187:I193" si="37">F187*1.6+H187</f>
        <v>658.27371168000002</v>
      </c>
    </row>
    <row r="188" spans="1:11" ht="20.25" x14ac:dyDescent="0.25">
      <c r="A188" s="165"/>
      <c r="B188" s="166"/>
      <c r="C188" s="105">
        <v>2</v>
      </c>
      <c r="D188" s="105"/>
      <c r="E188" s="65" t="s">
        <v>159</v>
      </c>
      <c r="F188" s="105">
        <f t="shared" ref="F188:F189" si="38">(3.05*5.49+2.13*2.44+3.05*3.05+3.05*3.35+1.3*2.13+1.3*2.13+2.53*1.07+1*3.05+2.65*0.9+1.78*1.17)*10.764</f>
        <v>615.96344159999978</v>
      </c>
      <c r="G188" s="105"/>
      <c r="H188" s="65">
        <v>0</v>
      </c>
      <c r="I188" s="65">
        <f t="shared" si="37"/>
        <v>985.54150655999968</v>
      </c>
    </row>
    <row r="189" spans="1:11" ht="20.25" x14ac:dyDescent="0.25">
      <c r="A189" s="165"/>
      <c r="B189" s="166"/>
      <c r="C189" s="105">
        <v>3</v>
      </c>
      <c r="D189" s="105"/>
      <c r="E189" s="65" t="s">
        <v>159</v>
      </c>
      <c r="F189" s="105">
        <f t="shared" si="38"/>
        <v>615.96344159999978</v>
      </c>
      <c r="G189" s="105"/>
      <c r="H189" s="65">
        <v>0</v>
      </c>
      <c r="I189" s="65">
        <f t="shared" si="37"/>
        <v>985.54150655999968</v>
      </c>
    </row>
    <row r="190" spans="1:11" ht="20.25" x14ac:dyDescent="0.25">
      <c r="A190" s="165"/>
      <c r="B190" s="166"/>
      <c r="C190" s="105">
        <v>4</v>
      </c>
      <c r="D190" s="105"/>
      <c r="E190" s="65" t="s">
        <v>160</v>
      </c>
      <c r="F190" s="105">
        <f t="shared" ref="F190:F191" si="39">(3.05*4.66+2.13*2.44+3.05*3.05+2.13*1.22+2.13*1.22+1*2.13+1.865*1.17)*10.764</f>
        <v>411.4210698</v>
      </c>
      <c r="G190" s="105"/>
      <c r="H190" s="65">
        <v>0</v>
      </c>
      <c r="I190" s="65">
        <f t="shared" si="37"/>
        <v>658.27371168000002</v>
      </c>
    </row>
    <row r="191" spans="1:11" ht="20.25" x14ac:dyDescent="0.25">
      <c r="A191" s="165"/>
      <c r="B191" s="166"/>
      <c r="C191" s="105">
        <v>5</v>
      </c>
      <c r="D191" s="105"/>
      <c r="E191" s="65" t="s">
        <v>160</v>
      </c>
      <c r="F191" s="105">
        <f t="shared" si="39"/>
        <v>411.4210698</v>
      </c>
      <c r="G191" s="105"/>
      <c r="H191" s="65">
        <v>0</v>
      </c>
      <c r="I191" s="65">
        <f t="shared" si="37"/>
        <v>658.27371168000002</v>
      </c>
    </row>
    <row r="192" spans="1:11" ht="20.25" x14ac:dyDescent="0.25">
      <c r="A192" s="165"/>
      <c r="B192" s="166"/>
      <c r="C192" s="105">
        <v>6</v>
      </c>
      <c r="D192" s="105"/>
      <c r="E192" s="65" t="s">
        <v>159</v>
      </c>
      <c r="F192" s="105">
        <f t="shared" ref="F192:F193" si="40">(3.05*5.49+2.13*2.44+3.05*3.05+3.05*3.35+1.3*2.13+1.3*2.13+2.53*1.07+1*3.05+2.65*0.9+1.78*1.17)*10.764</f>
        <v>615.96344159999978</v>
      </c>
      <c r="G192" s="105"/>
      <c r="H192" s="65">
        <v>0</v>
      </c>
      <c r="I192" s="65">
        <f t="shared" si="37"/>
        <v>985.54150655999968</v>
      </c>
    </row>
    <row r="193" spans="1:11" ht="20.25" x14ac:dyDescent="0.25">
      <c r="A193" s="167"/>
      <c r="B193" s="168"/>
      <c r="C193" s="105">
        <v>7</v>
      </c>
      <c r="D193" s="105"/>
      <c r="E193" s="65" t="s">
        <v>159</v>
      </c>
      <c r="F193" s="105">
        <f t="shared" si="40"/>
        <v>615.96344159999978</v>
      </c>
      <c r="G193" s="105"/>
      <c r="H193" s="65">
        <v>0</v>
      </c>
      <c r="I193" s="65">
        <f t="shared" si="37"/>
        <v>985.54150655999968</v>
      </c>
      <c r="K193" s="10">
        <v>7</v>
      </c>
    </row>
    <row r="194" spans="1:11" ht="20.25" x14ac:dyDescent="0.25">
      <c r="A194" s="106" t="s">
        <v>205</v>
      </c>
      <c r="B194" s="106"/>
      <c r="C194" s="106"/>
      <c r="D194" s="106"/>
      <c r="E194" s="106"/>
      <c r="F194" s="106"/>
      <c r="G194" s="106"/>
      <c r="H194" s="106"/>
      <c r="I194" s="106"/>
    </row>
    <row r="195" spans="1:11" ht="20.25" x14ac:dyDescent="0.25">
      <c r="A195" s="163" t="str">
        <f>A194</f>
        <v>5th Floor (Level 22.825 M)</v>
      </c>
      <c r="B195" s="164"/>
      <c r="C195" s="105">
        <v>1</v>
      </c>
      <c r="D195" s="105"/>
      <c r="E195" s="65" t="s">
        <v>160</v>
      </c>
      <c r="F195" s="105">
        <f>(3.05*4.66+2.13*2.44+3.05*3.05+2.13*1.22+2.13*1.22+1*2.13+1.865*1.17)*10.764</f>
        <v>411.4210698</v>
      </c>
      <c r="G195" s="105"/>
      <c r="H195" s="65">
        <v>0</v>
      </c>
      <c r="I195" s="65">
        <f t="shared" ref="I195:I201" si="41">F195*1.6+H195</f>
        <v>658.27371168000002</v>
      </c>
    </row>
    <row r="196" spans="1:11" ht="20.25" x14ac:dyDescent="0.25">
      <c r="A196" s="165"/>
      <c r="B196" s="166"/>
      <c r="C196" s="105">
        <v>2</v>
      </c>
      <c r="D196" s="105"/>
      <c r="E196" s="65" t="s">
        <v>159</v>
      </c>
      <c r="F196" s="105">
        <f t="shared" ref="F196:F197" si="42">(3.05*5.49+2.13*2.44+3.05*3.05+3.05*3.35+1.3*2.13+1.3*2.13+2.53*1.07+1*3.05+2.65*0.9+1.78*1.17)*10.764</f>
        <v>615.96344159999978</v>
      </c>
      <c r="G196" s="105"/>
      <c r="H196" s="65">
        <v>0</v>
      </c>
      <c r="I196" s="65">
        <f t="shared" si="41"/>
        <v>985.54150655999968</v>
      </c>
    </row>
    <row r="197" spans="1:11" ht="20.25" x14ac:dyDescent="0.25">
      <c r="A197" s="165"/>
      <c r="B197" s="166"/>
      <c r="C197" s="105">
        <v>3</v>
      </c>
      <c r="D197" s="105"/>
      <c r="E197" s="65" t="s">
        <v>159</v>
      </c>
      <c r="F197" s="105">
        <f t="shared" si="42"/>
        <v>615.96344159999978</v>
      </c>
      <c r="G197" s="105"/>
      <c r="H197" s="65">
        <v>0</v>
      </c>
      <c r="I197" s="65">
        <f t="shared" si="41"/>
        <v>985.54150655999968</v>
      </c>
    </row>
    <row r="198" spans="1:11" ht="20.25" x14ac:dyDescent="0.25">
      <c r="A198" s="165"/>
      <c r="B198" s="166"/>
      <c r="C198" s="105">
        <v>4</v>
      </c>
      <c r="D198" s="105"/>
      <c r="E198" s="65" t="s">
        <v>160</v>
      </c>
      <c r="F198" s="105">
        <f t="shared" ref="F198:F199" si="43">(3.05*4.66+2.13*2.44+3.05*3.05+2.13*1.22+2.13*1.22+1*2.13+1.865*1.17)*10.764</f>
        <v>411.4210698</v>
      </c>
      <c r="G198" s="105"/>
      <c r="H198" s="65">
        <v>0</v>
      </c>
      <c r="I198" s="65">
        <f t="shared" si="41"/>
        <v>658.27371168000002</v>
      </c>
    </row>
    <row r="199" spans="1:11" ht="20.25" x14ac:dyDescent="0.25">
      <c r="A199" s="165"/>
      <c r="B199" s="166"/>
      <c r="C199" s="105">
        <v>5</v>
      </c>
      <c r="D199" s="105"/>
      <c r="E199" s="65" t="s">
        <v>160</v>
      </c>
      <c r="F199" s="105">
        <f t="shared" si="43"/>
        <v>411.4210698</v>
      </c>
      <c r="G199" s="105"/>
      <c r="H199" s="65">
        <v>0</v>
      </c>
      <c r="I199" s="65">
        <f t="shared" si="41"/>
        <v>658.27371168000002</v>
      </c>
    </row>
    <row r="200" spans="1:11" ht="20.25" x14ac:dyDescent="0.25">
      <c r="A200" s="165"/>
      <c r="B200" s="166"/>
      <c r="C200" s="105">
        <v>6</v>
      </c>
      <c r="D200" s="105"/>
      <c r="E200" s="65" t="s">
        <v>159</v>
      </c>
      <c r="F200" s="105">
        <f t="shared" ref="F200:F201" si="44">(3.05*5.49+2.13*2.44+3.05*3.05+3.05*3.35+1.3*2.13+1.3*2.13+2.53*1.07+1*3.05+2.65*0.9+1.78*1.17)*10.764</f>
        <v>615.96344159999978</v>
      </c>
      <c r="G200" s="105"/>
      <c r="H200" s="65">
        <v>0</v>
      </c>
      <c r="I200" s="65">
        <f t="shared" si="41"/>
        <v>985.54150655999968</v>
      </c>
    </row>
    <row r="201" spans="1:11" ht="20.25" x14ac:dyDescent="0.25">
      <c r="A201" s="167"/>
      <c r="B201" s="168"/>
      <c r="C201" s="105">
        <v>7</v>
      </c>
      <c r="D201" s="105"/>
      <c r="E201" s="65" t="s">
        <v>159</v>
      </c>
      <c r="F201" s="105">
        <f t="shared" si="44"/>
        <v>615.96344159999978</v>
      </c>
      <c r="G201" s="105"/>
      <c r="H201" s="65">
        <v>0</v>
      </c>
      <c r="I201" s="65">
        <f t="shared" si="41"/>
        <v>985.54150655999968</v>
      </c>
      <c r="K201" s="10">
        <v>7</v>
      </c>
    </row>
    <row r="202" spans="1:11" ht="20.25" x14ac:dyDescent="0.25">
      <c r="A202" s="106" t="s">
        <v>207</v>
      </c>
      <c r="B202" s="106"/>
      <c r="C202" s="106"/>
      <c r="D202" s="106"/>
      <c r="E202" s="106"/>
      <c r="F202" s="106"/>
      <c r="G202" s="106"/>
      <c r="H202" s="106"/>
      <c r="I202" s="106"/>
    </row>
    <row r="203" spans="1:11" ht="20.25" x14ac:dyDescent="0.25">
      <c r="A203" s="163" t="str">
        <f>A202</f>
        <v>6th Floor (Level 25.775 M)</v>
      </c>
      <c r="B203" s="164"/>
      <c r="C203" s="105">
        <v>1</v>
      </c>
      <c r="D203" s="105"/>
      <c r="E203" s="65" t="s">
        <v>160</v>
      </c>
      <c r="F203" s="105">
        <f t="shared" ref="F203:F204" si="45">(3.05*4.66+2.13*2.44+3.05*3.05+2.13*1.22+2.13*1.22+1*2.13+1.865*1.17)*10.764</f>
        <v>411.4210698</v>
      </c>
      <c r="G203" s="105"/>
      <c r="H203" s="65">
        <v>0</v>
      </c>
      <c r="I203" s="65">
        <f t="shared" ref="I203:I210" si="46">F203*1.6+H203</f>
        <v>658.27371168000002</v>
      </c>
    </row>
    <row r="204" spans="1:11" ht="20.25" x14ac:dyDescent="0.25">
      <c r="A204" s="165"/>
      <c r="B204" s="166"/>
      <c r="C204" s="105">
        <v>2</v>
      </c>
      <c r="D204" s="105"/>
      <c r="E204" s="65" t="s">
        <v>160</v>
      </c>
      <c r="F204" s="105">
        <f t="shared" si="45"/>
        <v>411.4210698</v>
      </c>
      <c r="G204" s="105"/>
      <c r="H204" s="65">
        <v>0</v>
      </c>
      <c r="I204" s="65">
        <f t="shared" si="46"/>
        <v>658.27371168000002</v>
      </c>
    </row>
    <row r="205" spans="1:11" ht="20.25" x14ac:dyDescent="0.25">
      <c r="A205" s="165"/>
      <c r="B205" s="166"/>
      <c r="C205" s="105">
        <v>3</v>
      </c>
      <c r="D205" s="105"/>
      <c r="E205" s="65" t="s">
        <v>159</v>
      </c>
      <c r="F205" s="105">
        <f t="shared" ref="F205:F206" si="47">(3.05*5.49+2.13*2.44+3.05*3.05+3.05*3.35+1.3*2.13+1.3*2.13+2.53*1.07+1*3.05+2.65*0.9+1.78*1.17)*10.764</f>
        <v>615.96344159999978</v>
      </c>
      <c r="G205" s="105"/>
      <c r="H205" s="65">
        <v>0</v>
      </c>
      <c r="I205" s="65">
        <f t="shared" si="46"/>
        <v>985.54150655999968</v>
      </c>
    </row>
    <row r="206" spans="1:11" ht="20.25" x14ac:dyDescent="0.25">
      <c r="A206" s="165"/>
      <c r="B206" s="166"/>
      <c r="C206" s="105">
        <v>4</v>
      </c>
      <c r="D206" s="105"/>
      <c r="E206" s="65" t="s">
        <v>159</v>
      </c>
      <c r="F206" s="105">
        <f t="shared" si="47"/>
        <v>615.96344159999978</v>
      </c>
      <c r="G206" s="105"/>
      <c r="H206" s="65">
        <v>0</v>
      </c>
      <c r="I206" s="65">
        <f t="shared" si="46"/>
        <v>985.54150655999968</v>
      </c>
    </row>
    <row r="207" spans="1:11" ht="20.25" x14ac:dyDescent="0.25">
      <c r="A207" s="165"/>
      <c r="B207" s="166"/>
      <c r="C207" s="105">
        <v>5</v>
      </c>
      <c r="D207" s="105"/>
      <c r="E207" s="65" t="s">
        <v>160</v>
      </c>
      <c r="F207" s="105">
        <f t="shared" ref="F207:F208" si="48">(3.05*4.66+2.13*2.44+3.05*3.05+2.13*1.22+2.13*1.22+1*2.13+1.865*1.17)*10.764</f>
        <v>411.4210698</v>
      </c>
      <c r="G207" s="105"/>
      <c r="H207" s="65">
        <v>0</v>
      </c>
      <c r="I207" s="65">
        <f t="shared" si="46"/>
        <v>658.27371168000002</v>
      </c>
    </row>
    <row r="208" spans="1:11" ht="20.25" x14ac:dyDescent="0.25">
      <c r="A208" s="165"/>
      <c r="B208" s="166"/>
      <c r="C208" s="105">
        <v>6</v>
      </c>
      <c r="D208" s="105"/>
      <c r="E208" s="65" t="s">
        <v>160</v>
      </c>
      <c r="F208" s="105">
        <f t="shared" si="48"/>
        <v>411.4210698</v>
      </c>
      <c r="G208" s="105"/>
      <c r="H208" s="65">
        <v>0</v>
      </c>
      <c r="I208" s="65">
        <f t="shared" si="46"/>
        <v>658.27371168000002</v>
      </c>
    </row>
    <row r="209" spans="1:11" ht="20.25" x14ac:dyDescent="0.25">
      <c r="A209" s="165"/>
      <c r="B209" s="166"/>
      <c r="C209" s="105">
        <v>7</v>
      </c>
      <c r="D209" s="105"/>
      <c r="E209" s="65" t="s">
        <v>159</v>
      </c>
      <c r="F209" s="105">
        <f t="shared" ref="F209:F210" si="49">(3.05*5.49+2.13*2.44+3.05*3.05+3.05*3.35+1.3*2.13+1.3*2.13+2.53*1.07+1*3.05+2.65*0.9+1.78*1.17)*10.764</f>
        <v>615.96344159999978</v>
      </c>
      <c r="G209" s="105"/>
      <c r="H209" s="65">
        <v>0</v>
      </c>
      <c r="I209" s="65">
        <f t="shared" si="46"/>
        <v>985.54150655999968</v>
      </c>
    </row>
    <row r="210" spans="1:11" ht="20.25" x14ac:dyDescent="0.25">
      <c r="A210" s="167"/>
      <c r="B210" s="168"/>
      <c r="C210" s="105">
        <v>8</v>
      </c>
      <c r="D210" s="105"/>
      <c r="E210" s="65" t="s">
        <v>159</v>
      </c>
      <c r="F210" s="105">
        <f t="shared" si="49"/>
        <v>615.96344159999978</v>
      </c>
      <c r="G210" s="105"/>
      <c r="H210" s="65">
        <v>0</v>
      </c>
      <c r="I210" s="65">
        <f t="shared" si="46"/>
        <v>985.54150655999968</v>
      </c>
      <c r="K210" s="10">
        <v>8</v>
      </c>
    </row>
    <row r="211" spans="1:11" ht="20.25" x14ac:dyDescent="0.25">
      <c r="A211" s="106" t="s">
        <v>209</v>
      </c>
      <c r="B211" s="106"/>
      <c r="C211" s="106"/>
      <c r="D211" s="106"/>
      <c r="E211" s="106"/>
      <c r="F211" s="106"/>
      <c r="G211" s="106"/>
      <c r="H211" s="106"/>
      <c r="I211" s="106"/>
    </row>
    <row r="212" spans="1:11" ht="20.25" x14ac:dyDescent="0.25">
      <c r="A212" s="163" t="str">
        <f>A211</f>
        <v>7th Floor (Level 28.725 M)</v>
      </c>
      <c r="B212" s="164"/>
      <c r="C212" s="105">
        <v>1</v>
      </c>
      <c r="D212" s="105"/>
      <c r="E212" s="65" t="s">
        <v>160</v>
      </c>
      <c r="F212" s="105">
        <f t="shared" ref="F212:F213" si="50">(3.05*4.66+2.13*2.44+3.05*3.05+2.13*1.22+2.13*1.22+1*2.13+1.865*1.17)*10.764</f>
        <v>411.4210698</v>
      </c>
      <c r="G212" s="105"/>
      <c r="H212" s="65">
        <v>0</v>
      </c>
      <c r="I212" s="65">
        <f t="shared" ref="I212:I219" si="51">F212*1.6+H212</f>
        <v>658.27371168000002</v>
      </c>
    </row>
    <row r="213" spans="1:11" ht="20.25" x14ac:dyDescent="0.25">
      <c r="A213" s="165"/>
      <c r="B213" s="166"/>
      <c r="C213" s="105">
        <v>2</v>
      </c>
      <c r="D213" s="105"/>
      <c r="E213" s="65" t="s">
        <v>160</v>
      </c>
      <c r="F213" s="105">
        <f t="shared" si="50"/>
        <v>411.4210698</v>
      </c>
      <c r="G213" s="105"/>
      <c r="H213" s="65">
        <v>0</v>
      </c>
      <c r="I213" s="65">
        <f t="shared" si="51"/>
        <v>658.27371168000002</v>
      </c>
    </row>
    <row r="214" spans="1:11" ht="20.25" x14ac:dyDescent="0.25">
      <c r="A214" s="165"/>
      <c r="B214" s="166"/>
      <c r="C214" s="105">
        <v>3</v>
      </c>
      <c r="D214" s="105"/>
      <c r="E214" s="65" t="s">
        <v>159</v>
      </c>
      <c r="F214" s="105">
        <f t="shared" ref="F214:F215" si="52">(3.05*5.49+2.13*2.44+3.05*3.05+3.05*3.35+1.3*2.13+1.3*2.13+2.53*1.07+1*3.05+2.65*0.9+1.78*1.17)*10.764</f>
        <v>615.96344159999978</v>
      </c>
      <c r="G214" s="105"/>
      <c r="H214" s="65">
        <v>0</v>
      </c>
      <c r="I214" s="65">
        <f t="shared" si="51"/>
        <v>985.54150655999968</v>
      </c>
    </row>
    <row r="215" spans="1:11" ht="20.25" x14ac:dyDescent="0.25">
      <c r="A215" s="165"/>
      <c r="B215" s="166"/>
      <c r="C215" s="105">
        <v>4</v>
      </c>
      <c r="D215" s="105"/>
      <c r="E215" s="65" t="s">
        <v>159</v>
      </c>
      <c r="F215" s="105">
        <f t="shared" si="52"/>
        <v>615.96344159999978</v>
      </c>
      <c r="G215" s="105"/>
      <c r="H215" s="65">
        <v>0</v>
      </c>
      <c r="I215" s="65">
        <f t="shared" si="51"/>
        <v>985.54150655999968</v>
      </c>
    </row>
    <row r="216" spans="1:11" ht="20.25" x14ac:dyDescent="0.25">
      <c r="A216" s="165"/>
      <c r="B216" s="166"/>
      <c r="C216" s="105">
        <v>5</v>
      </c>
      <c r="D216" s="105"/>
      <c r="E216" s="65" t="s">
        <v>160</v>
      </c>
      <c r="F216" s="105">
        <f t="shared" ref="F216:F217" si="53">(3.05*4.66+2.13*2.44+3.05*3.05+2.13*1.22+2.13*1.22+1*2.13+1.865*1.17)*10.764</f>
        <v>411.4210698</v>
      </c>
      <c r="G216" s="105"/>
      <c r="H216" s="65">
        <v>0</v>
      </c>
      <c r="I216" s="65">
        <f t="shared" si="51"/>
        <v>658.27371168000002</v>
      </c>
    </row>
    <row r="217" spans="1:11" ht="20.25" x14ac:dyDescent="0.25">
      <c r="A217" s="165"/>
      <c r="B217" s="166"/>
      <c r="C217" s="105">
        <v>6</v>
      </c>
      <c r="D217" s="105"/>
      <c r="E217" s="65" t="s">
        <v>160</v>
      </c>
      <c r="F217" s="105">
        <f t="shared" si="53"/>
        <v>411.4210698</v>
      </c>
      <c r="G217" s="105"/>
      <c r="H217" s="65">
        <v>0</v>
      </c>
      <c r="I217" s="65">
        <f t="shared" si="51"/>
        <v>658.27371168000002</v>
      </c>
    </row>
    <row r="218" spans="1:11" ht="20.25" x14ac:dyDescent="0.25">
      <c r="A218" s="165"/>
      <c r="B218" s="166"/>
      <c r="C218" s="105">
        <v>7</v>
      </c>
      <c r="D218" s="105"/>
      <c r="E218" s="65" t="s">
        <v>159</v>
      </c>
      <c r="F218" s="105">
        <f t="shared" ref="F218" si="54">(3.05*5.49+2.13*2.44+3.05*3.05+3.05*3.35+1.3*2.13+1.3*2.13+2.53*1.07+1*3.05+2.65*0.9+1.78*1.17)*10.764</f>
        <v>615.96344159999978</v>
      </c>
      <c r="G218" s="105"/>
      <c r="H218" s="65">
        <v>0</v>
      </c>
      <c r="I218" s="65">
        <f t="shared" si="51"/>
        <v>985.54150655999968</v>
      </c>
      <c r="K218" s="10">
        <v>7</v>
      </c>
    </row>
    <row r="219" spans="1:11" ht="20.25" x14ac:dyDescent="0.25">
      <c r="A219" s="167"/>
      <c r="B219" s="168"/>
      <c r="C219" s="105">
        <v>8</v>
      </c>
      <c r="D219" s="105"/>
      <c r="E219" s="103" t="s">
        <v>161</v>
      </c>
      <c r="F219" s="188">
        <f>(3*5.49+2.08*2.44+2.95*3.05+3*3.3+1.2*2.18+1.2*2.18+2.58*1.07)*10.764</f>
        <v>521.35756919999994</v>
      </c>
      <c r="G219" s="188"/>
      <c r="H219" s="188">
        <v>0</v>
      </c>
      <c r="I219" s="104">
        <f t="shared" si="51"/>
        <v>834.17211071999998</v>
      </c>
    </row>
    <row r="220" spans="1:11" ht="46.15" customHeight="1" x14ac:dyDescent="0.25">
      <c r="A220" s="106" t="s">
        <v>240</v>
      </c>
      <c r="B220" s="106"/>
      <c r="C220" s="106"/>
      <c r="D220" s="106"/>
      <c r="E220" s="106"/>
      <c r="F220" s="106"/>
      <c r="G220" s="106"/>
      <c r="H220" s="106"/>
      <c r="I220" s="106"/>
    </row>
    <row r="221" spans="1:11" ht="27" customHeight="1" x14ac:dyDescent="0.25">
      <c r="A221" s="163" t="str">
        <f>A220</f>
        <v>8th, 9th, 10th, 11th, 13th, 14th, 15th, 16th, 18th, 19th, 20th, 21st, 23rd, 24th, 25th, 26th, 28th, 29th, 30th, 31st, 33th, 34th, 35th, 36th, 38th &amp; 39th Floor</v>
      </c>
      <c r="B221" s="164"/>
      <c r="C221" s="105">
        <v>1</v>
      </c>
      <c r="D221" s="105"/>
      <c r="E221" s="65" t="s">
        <v>160</v>
      </c>
      <c r="F221" s="105">
        <f t="shared" ref="F221:F222" si="55">(3.05*4.66+2.13*2.44+3.05*3.05+2.13*1.22+2.13*1.22+1*2.13+1.865*1.17)*10.764</f>
        <v>411.4210698</v>
      </c>
      <c r="G221" s="105"/>
      <c r="H221" s="65">
        <v>0</v>
      </c>
      <c r="I221" s="65">
        <f t="shared" ref="I221:I228" si="56">F221*1.6+H221</f>
        <v>658.27371168000002</v>
      </c>
    </row>
    <row r="222" spans="1:11" ht="27" customHeight="1" x14ac:dyDescent="0.25">
      <c r="A222" s="165"/>
      <c r="B222" s="166"/>
      <c r="C222" s="105">
        <v>2</v>
      </c>
      <c r="D222" s="105"/>
      <c r="E222" s="65" t="s">
        <v>160</v>
      </c>
      <c r="F222" s="105">
        <f t="shared" si="55"/>
        <v>411.4210698</v>
      </c>
      <c r="G222" s="105"/>
      <c r="H222" s="65">
        <v>0</v>
      </c>
      <c r="I222" s="65">
        <f t="shared" si="56"/>
        <v>658.27371168000002</v>
      </c>
    </row>
    <row r="223" spans="1:11" ht="27" customHeight="1" x14ac:dyDescent="0.25">
      <c r="A223" s="165"/>
      <c r="B223" s="166"/>
      <c r="C223" s="105">
        <v>3</v>
      </c>
      <c r="D223" s="105"/>
      <c r="E223" s="65" t="s">
        <v>159</v>
      </c>
      <c r="F223" s="105">
        <f t="shared" ref="F223:F224" si="57">(3.05*5.49+2.13*2.44+3.05*3.05+3.05*3.35+1.3*2.13+1.3*2.13+2.53*1.07+1*3.05+2.65*0.9+1.78*1.17)*10.764</f>
        <v>615.96344159999978</v>
      </c>
      <c r="G223" s="105"/>
      <c r="H223" s="65">
        <v>0</v>
      </c>
      <c r="I223" s="65">
        <f t="shared" si="56"/>
        <v>985.54150655999968</v>
      </c>
    </row>
    <row r="224" spans="1:11" ht="27" customHeight="1" x14ac:dyDescent="0.25">
      <c r="A224" s="165"/>
      <c r="B224" s="166"/>
      <c r="C224" s="105">
        <v>4</v>
      </c>
      <c r="D224" s="105"/>
      <c r="E224" s="65" t="s">
        <v>159</v>
      </c>
      <c r="F224" s="105">
        <f t="shared" si="57"/>
        <v>615.96344159999978</v>
      </c>
      <c r="G224" s="105"/>
      <c r="H224" s="65">
        <v>0</v>
      </c>
      <c r="I224" s="65">
        <f t="shared" si="56"/>
        <v>985.54150655999968</v>
      </c>
    </row>
    <row r="225" spans="1:11" ht="27" customHeight="1" x14ac:dyDescent="0.25">
      <c r="A225" s="165"/>
      <c r="B225" s="166"/>
      <c r="C225" s="105">
        <v>5</v>
      </c>
      <c r="D225" s="105"/>
      <c r="E225" s="65" t="s">
        <v>160</v>
      </c>
      <c r="F225" s="105">
        <f t="shared" ref="F225:F226" si="58">(3.05*4.66+2.13*2.44+3.05*3.05+2.13*1.22+2.13*1.22+1*2.13+1.865*1.17)*10.764</f>
        <v>411.4210698</v>
      </c>
      <c r="G225" s="105"/>
      <c r="H225" s="65">
        <v>0</v>
      </c>
      <c r="I225" s="65">
        <f t="shared" si="56"/>
        <v>658.27371168000002</v>
      </c>
    </row>
    <row r="226" spans="1:11" ht="27" customHeight="1" x14ac:dyDescent="0.25">
      <c r="A226" s="165"/>
      <c r="B226" s="166"/>
      <c r="C226" s="105">
        <v>6</v>
      </c>
      <c r="D226" s="105"/>
      <c r="E226" s="65" t="s">
        <v>160</v>
      </c>
      <c r="F226" s="105">
        <f t="shared" si="58"/>
        <v>411.4210698</v>
      </c>
      <c r="G226" s="105"/>
      <c r="H226" s="65">
        <v>0</v>
      </c>
      <c r="I226" s="65">
        <f t="shared" si="56"/>
        <v>658.27371168000002</v>
      </c>
    </row>
    <row r="227" spans="1:11" ht="27" customHeight="1" x14ac:dyDescent="0.25">
      <c r="A227" s="165"/>
      <c r="B227" s="166"/>
      <c r="C227" s="105">
        <v>7</v>
      </c>
      <c r="D227" s="105"/>
      <c r="E227" s="65" t="s">
        <v>159</v>
      </c>
      <c r="F227" s="105">
        <f t="shared" ref="F227:F228" si="59">(3.05*5.49+2.13*2.44+3.05*3.05+3.05*3.35+1.3*2.13+1.3*2.13+2.53*1.07+1*3.05+2.65*0.9+1.78*1.17)*10.764</f>
        <v>615.96344159999978</v>
      </c>
      <c r="G227" s="105"/>
      <c r="H227" s="65">
        <v>0</v>
      </c>
      <c r="I227" s="65">
        <f t="shared" si="56"/>
        <v>985.54150655999968</v>
      </c>
    </row>
    <row r="228" spans="1:11" ht="27" customHeight="1" x14ac:dyDescent="0.25">
      <c r="A228" s="167"/>
      <c r="B228" s="168"/>
      <c r="C228" s="105">
        <v>8</v>
      </c>
      <c r="D228" s="105"/>
      <c r="E228" s="65" t="s">
        <v>159</v>
      </c>
      <c r="F228" s="105">
        <f t="shared" si="59"/>
        <v>615.96344159999978</v>
      </c>
      <c r="G228" s="105"/>
      <c r="H228" s="65">
        <v>0</v>
      </c>
      <c r="I228" s="65">
        <f t="shared" si="56"/>
        <v>985.54150655999968</v>
      </c>
      <c r="K228" s="10">
        <f>8*26</f>
        <v>208</v>
      </c>
    </row>
    <row r="229" spans="1:11" ht="20.25" x14ac:dyDescent="0.25">
      <c r="A229" s="106" t="s">
        <v>241</v>
      </c>
      <c r="B229" s="106"/>
      <c r="C229" s="106"/>
      <c r="D229" s="106"/>
      <c r="E229" s="106"/>
      <c r="F229" s="106"/>
      <c r="G229" s="106"/>
      <c r="H229" s="106"/>
      <c r="I229" s="106"/>
    </row>
    <row r="230" spans="1:11" ht="20.25" x14ac:dyDescent="0.25">
      <c r="A230" s="163" t="str">
        <f>A229</f>
        <v>12th, 17th, 22nd, 27th, 32nd &amp; 37th Floor</v>
      </c>
      <c r="B230" s="164"/>
      <c r="C230" s="105">
        <v>1</v>
      </c>
      <c r="D230" s="105"/>
      <c r="E230" s="65" t="s">
        <v>160</v>
      </c>
      <c r="F230" s="105">
        <f t="shared" ref="F230:F231" si="60">(3.05*4.66+2.13*2.44+3.05*3.05+2.13*1.22+2.13*1.22+1*2.13+1.865*1.17)*10.764</f>
        <v>411.4210698</v>
      </c>
      <c r="G230" s="105"/>
      <c r="H230" s="65">
        <v>0</v>
      </c>
      <c r="I230" s="65">
        <f t="shared" ref="I230:I237" si="61">F230*1.6+H230</f>
        <v>658.27371168000002</v>
      </c>
    </row>
    <row r="231" spans="1:11" ht="20.25" x14ac:dyDescent="0.25">
      <c r="A231" s="165"/>
      <c r="B231" s="166"/>
      <c r="C231" s="105">
        <v>2</v>
      </c>
      <c r="D231" s="105"/>
      <c r="E231" s="65" t="s">
        <v>160</v>
      </c>
      <c r="F231" s="105">
        <f t="shared" si="60"/>
        <v>411.4210698</v>
      </c>
      <c r="G231" s="105"/>
      <c r="H231" s="65">
        <v>0</v>
      </c>
      <c r="I231" s="65">
        <f t="shared" si="61"/>
        <v>658.27371168000002</v>
      </c>
    </row>
    <row r="232" spans="1:11" ht="20.25" x14ac:dyDescent="0.25">
      <c r="A232" s="165"/>
      <c r="B232" s="166"/>
      <c r="C232" s="105">
        <v>3</v>
      </c>
      <c r="D232" s="105"/>
      <c r="E232" s="65" t="s">
        <v>159</v>
      </c>
      <c r="F232" s="105">
        <f t="shared" ref="F232:F233" si="62">(3.05*5.49+2.13*2.44+3.05*3.05+3.05*3.35+1.3*2.13+1.3*2.13+2.53*1.07+1*3.05+2.65*0.9+1.78*1.17)*10.764</f>
        <v>615.96344159999978</v>
      </c>
      <c r="G232" s="105"/>
      <c r="H232" s="65">
        <v>0</v>
      </c>
      <c r="I232" s="65">
        <f t="shared" si="61"/>
        <v>985.54150655999968</v>
      </c>
    </row>
    <row r="233" spans="1:11" ht="20.25" x14ac:dyDescent="0.25">
      <c r="A233" s="165"/>
      <c r="B233" s="166"/>
      <c r="C233" s="105">
        <v>4</v>
      </c>
      <c r="D233" s="105"/>
      <c r="E233" s="65" t="s">
        <v>159</v>
      </c>
      <c r="F233" s="105">
        <f t="shared" si="62"/>
        <v>615.96344159999978</v>
      </c>
      <c r="G233" s="105"/>
      <c r="H233" s="65">
        <v>0</v>
      </c>
      <c r="I233" s="65">
        <f t="shared" si="61"/>
        <v>985.54150655999968</v>
      </c>
    </row>
    <row r="234" spans="1:11" ht="20.25" x14ac:dyDescent="0.25">
      <c r="A234" s="165"/>
      <c r="B234" s="166"/>
      <c r="C234" s="105">
        <v>5</v>
      </c>
      <c r="D234" s="105"/>
      <c r="E234" s="65" t="s">
        <v>160</v>
      </c>
      <c r="F234" s="105">
        <f t="shared" ref="F234:F235" si="63">(3.05*4.66+2.13*2.44+3.05*3.05+2.13*1.22+2.13*1.22+1*2.13+1.865*1.17)*10.764</f>
        <v>411.4210698</v>
      </c>
      <c r="G234" s="105"/>
      <c r="H234" s="65">
        <v>0</v>
      </c>
      <c r="I234" s="65">
        <f t="shared" si="61"/>
        <v>658.27371168000002</v>
      </c>
    </row>
    <row r="235" spans="1:11" ht="20.25" x14ac:dyDescent="0.25">
      <c r="A235" s="165"/>
      <c r="B235" s="166"/>
      <c r="C235" s="105">
        <v>6</v>
      </c>
      <c r="D235" s="105"/>
      <c r="E235" s="65" t="s">
        <v>160</v>
      </c>
      <c r="F235" s="105">
        <f t="shared" si="63"/>
        <v>411.4210698</v>
      </c>
      <c r="G235" s="105"/>
      <c r="H235" s="65">
        <v>0</v>
      </c>
      <c r="I235" s="65">
        <f t="shared" si="61"/>
        <v>658.27371168000002</v>
      </c>
    </row>
    <row r="236" spans="1:11" ht="20.25" x14ac:dyDescent="0.25">
      <c r="A236" s="165"/>
      <c r="B236" s="166"/>
      <c r="C236" s="105">
        <v>7</v>
      </c>
      <c r="D236" s="105"/>
      <c r="E236" s="65" t="s">
        <v>159</v>
      </c>
      <c r="F236" s="105">
        <f>(3.05*5.49+2.13*2.44+3.05*3.05+3.05*3.35+1.3*2.13+1.3*2.13+2.53*1.07+1*3.05+2.65*0.9+1.78*1.17)*10.764</f>
        <v>615.96344159999978</v>
      </c>
      <c r="G236" s="105"/>
      <c r="H236" s="65">
        <v>0</v>
      </c>
      <c r="I236" s="65">
        <f t="shared" si="61"/>
        <v>985.54150655999968</v>
      </c>
      <c r="K236" s="10">
        <f>7*6</f>
        <v>42</v>
      </c>
    </row>
    <row r="237" spans="1:11" ht="20.25" x14ac:dyDescent="0.25">
      <c r="A237" s="167"/>
      <c r="B237" s="168"/>
      <c r="C237" s="105">
        <v>8</v>
      </c>
      <c r="D237" s="105"/>
      <c r="E237" s="103" t="s">
        <v>161</v>
      </c>
      <c r="F237" s="188">
        <f>(3*5.49+2.08*2.44+2.95*3.05+3*3.3+1.2*2.18+1.2*2.18+2.58*1.07)*10.764</f>
        <v>521.35756919999994</v>
      </c>
      <c r="G237" s="188"/>
      <c r="H237" s="188">
        <v>0</v>
      </c>
      <c r="I237" s="104">
        <f t="shared" si="61"/>
        <v>834.17211071999998</v>
      </c>
    </row>
    <row r="238" spans="1:11" ht="21.75" customHeight="1" x14ac:dyDescent="0.25">
      <c r="A238" s="139" t="s">
        <v>199</v>
      </c>
      <c r="B238" s="140"/>
      <c r="C238" s="140"/>
      <c r="D238" s="140"/>
      <c r="E238" s="140"/>
      <c r="F238" s="140"/>
      <c r="G238" s="140"/>
      <c r="H238" s="140"/>
      <c r="I238" s="141"/>
    </row>
    <row r="239" spans="1:11" ht="20.25" x14ac:dyDescent="0.25">
      <c r="A239" s="106" t="s">
        <v>211</v>
      </c>
      <c r="B239" s="106"/>
      <c r="C239" s="106"/>
      <c r="D239" s="106"/>
      <c r="E239" s="106"/>
      <c r="F239" s="106"/>
      <c r="G239" s="106"/>
      <c r="H239" s="106"/>
      <c r="I239" s="106"/>
    </row>
    <row r="240" spans="1:11" ht="20.25" customHeight="1" x14ac:dyDescent="0.25">
      <c r="A240" s="106" t="s">
        <v>253</v>
      </c>
      <c r="B240" s="106"/>
      <c r="C240" s="106"/>
      <c r="D240" s="106"/>
      <c r="E240" s="106"/>
      <c r="F240" s="106"/>
      <c r="G240" s="106"/>
      <c r="H240" s="106"/>
      <c r="I240" s="106"/>
    </row>
    <row r="241" spans="1:11" ht="20.25" x14ac:dyDescent="0.25">
      <c r="A241" s="106" t="s">
        <v>250</v>
      </c>
      <c r="B241" s="106"/>
      <c r="C241" s="106"/>
      <c r="D241" s="106"/>
      <c r="E241" s="106"/>
      <c r="F241" s="106"/>
      <c r="G241" s="106"/>
      <c r="H241" s="106"/>
      <c r="I241" s="106"/>
    </row>
    <row r="242" spans="1:11" ht="20.25" customHeight="1" x14ac:dyDescent="0.25">
      <c r="A242" s="106" t="s">
        <v>249</v>
      </c>
      <c r="B242" s="106"/>
      <c r="C242" s="106"/>
      <c r="D242" s="106"/>
      <c r="E242" s="106"/>
      <c r="F242" s="106"/>
      <c r="G242" s="106"/>
      <c r="H242" s="106"/>
      <c r="I242" s="106"/>
    </row>
    <row r="243" spans="1:11" ht="20.25" x14ac:dyDescent="0.25">
      <c r="A243" s="152" t="s">
        <v>251</v>
      </c>
      <c r="B243" s="153"/>
      <c r="C243" s="153"/>
      <c r="D243" s="153"/>
      <c r="E243" s="153"/>
      <c r="F243" s="153"/>
      <c r="G243" s="153"/>
      <c r="H243" s="153"/>
      <c r="I243" s="154"/>
    </row>
    <row r="244" spans="1:11" ht="20.25" x14ac:dyDescent="0.25">
      <c r="A244" s="106" t="s">
        <v>252</v>
      </c>
      <c r="B244" s="106"/>
      <c r="C244" s="106"/>
      <c r="D244" s="106"/>
      <c r="E244" s="106"/>
      <c r="F244" s="106"/>
      <c r="G244" s="106"/>
      <c r="H244" s="106"/>
      <c r="I244" s="106"/>
    </row>
    <row r="245" spans="1:11" ht="20.25" x14ac:dyDescent="0.25">
      <c r="A245" s="106" t="s">
        <v>204</v>
      </c>
      <c r="B245" s="106"/>
      <c r="C245" s="106"/>
      <c r="D245" s="106"/>
      <c r="E245" s="106"/>
      <c r="F245" s="106"/>
      <c r="G245" s="106"/>
      <c r="H245" s="106"/>
      <c r="I245" s="106"/>
    </row>
    <row r="246" spans="1:11" ht="20.25" x14ac:dyDescent="0.25">
      <c r="A246" s="163" t="str">
        <f>A245</f>
        <v>1st Floor (Level 19.675M SFL &amp; 19.875 FFl)</v>
      </c>
      <c r="B246" s="164"/>
      <c r="C246" s="105">
        <v>1</v>
      </c>
      <c r="D246" s="105"/>
      <c r="E246" s="65" t="s">
        <v>159</v>
      </c>
      <c r="F246" s="105">
        <f>(5.84*3.05+3.05*0.9+2.59*2.13+3.05*3.05+3.43*3.05+1.37*2.29+2.29*1.37+1*1.37+1.12*1.37+2.75*1.19+1.93*1.19+2.85*1.19)*10.764</f>
        <v>688.65273360000003</v>
      </c>
      <c r="G246" s="105"/>
      <c r="H246" s="65">
        <v>0</v>
      </c>
      <c r="I246" s="65">
        <f>F246*1.6+H246</f>
        <v>1101.8443737600001</v>
      </c>
    </row>
    <row r="247" spans="1:11" ht="20.25" x14ac:dyDescent="0.25">
      <c r="A247" s="165"/>
      <c r="B247" s="166"/>
      <c r="C247" s="105">
        <v>2</v>
      </c>
      <c r="D247" s="105"/>
      <c r="E247" s="65" t="s">
        <v>159</v>
      </c>
      <c r="F247" s="105">
        <f>(5.84*3.05+3.05*0.9+2.59*2.13+3.05*3.05+3.43*3.05+1.37*2.29+2.29*1.37+1*1.37+1.12*1.37+2.75*1.19+1.93*1.19+2.85*1.19)*10.764</f>
        <v>688.65273360000003</v>
      </c>
      <c r="G247" s="105"/>
      <c r="H247" s="65">
        <v>0</v>
      </c>
      <c r="I247" s="65">
        <f>F247*1.6+H247</f>
        <v>1101.8443737600001</v>
      </c>
    </row>
    <row r="248" spans="1:11" ht="20.25" x14ac:dyDescent="0.25">
      <c r="A248" s="165"/>
      <c r="B248" s="166"/>
      <c r="C248" s="105">
        <v>3</v>
      </c>
      <c r="D248" s="105"/>
      <c r="E248" s="65" t="s">
        <v>159</v>
      </c>
      <c r="F248" s="103">
        <f>(3.05*5.49+2.13*2.44+3.05*3.05+3.05*3.35+1.3*2.13+1.3*2.13+2.53*1.07+1*3.05+2.65*0.9+1.78*1.17)*10.764</f>
        <v>615.96344159999978</v>
      </c>
      <c r="G248" s="104"/>
      <c r="H248" s="65">
        <v>0</v>
      </c>
      <c r="I248" s="65">
        <f>F248*1.6+H248</f>
        <v>985.54150655999968</v>
      </c>
    </row>
    <row r="249" spans="1:11" ht="20.25" x14ac:dyDescent="0.25">
      <c r="A249" s="167"/>
      <c r="B249" s="168"/>
      <c r="C249" s="105">
        <v>4</v>
      </c>
      <c r="D249" s="105"/>
      <c r="E249" s="65" t="s">
        <v>159</v>
      </c>
      <c r="F249" s="105">
        <f>(3.05*5.49+2.13*2.44+3.05*3.05+3.05*3.35+1.3*2.13+1.3*2.13+2.53*1.07+1*3.05+2.65*0.9+1.78*1.17)*10.764</f>
        <v>615.96344159999978</v>
      </c>
      <c r="G249" s="105"/>
      <c r="H249" s="65">
        <v>0</v>
      </c>
      <c r="I249" s="65">
        <f>F249*1.6+H249</f>
        <v>985.54150655999968</v>
      </c>
      <c r="K249" s="10">
        <v>4</v>
      </c>
    </row>
    <row r="250" spans="1:11" ht="20.25" x14ac:dyDescent="0.25">
      <c r="A250" s="106" t="s">
        <v>206</v>
      </c>
      <c r="B250" s="106"/>
      <c r="C250" s="106"/>
      <c r="D250" s="106"/>
      <c r="E250" s="106"/>
      <c r="F250" s="106"/>
      <c r="G250" s="106"/>
      <c r="H250" s="106"/>
      <c r="I250" s="106"/>
    </row>
    <row r="251" spans="1:11" ht="20.25" x14ac:dyDescent="0.25">
      <c r="A251" s="163" t="str">
        <f>A250</f>
        <v>2nd Floor (Level 22.825M)</v>
      </c>
      <c r="B251" s="164"/>
      <c r="C251" s="105">
        <v>1</v>
      </c>
      <c r="D251" s="105"/>
      <c r="E251" s="65" t="s">
        <v>159</v>
      </c>
      <c r="F251" s="105">
        <f>(5.84*3.05+3.05*0.9+2.59*2.13+3.05*3.05+3.43*3.05+1.37*2.29+2.29*1.37+1*1.37+1.12*1.37+2.75*1.19+1.93*1.19+2.85*1.19)*10.764</f>
        <v>688.65273360000003</v>
      </c>
      <c r="G251" s="105"/>
      <c r="H251" s="65">
        <v>0</v>
      </c>
      <c r="I251" s="65">
        <f t="shared" ref="I251:I256" si="64">F251*1.6+H251</f>
        <v>1101.8443737600001</v>
      </c>
    </row>
    <row r="252" spans="1:11" ht="20.25" x14ac:dyDescent="0.25">
      <c r="A252" s="165"/>
      <c r="B252" s="166"/>
      <c r="C252" s="105">
        <v>2</v>
      </c>
      <c r="D252" s="105"/>
      <c r="E252" s="65" t="s">
        <v>159</v>
      </c>
      <c r="F252" s="105">
        <f>(5.84*3.05+3.05*0.9+2.59*2.13+3.05*3.05+3.43*3.05+1.37*2.29+2.29*1.37+1*1.37+1.12*1.37+2.75*1.19+1.93*1.19+2.85*1.19)*10.764</f>
        <v>688.65273360000003</v>
      </c>
      <c r="G252" s="105"/>
      <c r="H252" s="65">
        <v>0</v>
      </c>
      <c r="I252" s="65">
        <f t="shared" si="64"/>
        <v>1101.8443737600001</v>
      </c>
    </row>
    <row r="253" spans="1:11" ht="20.25" x14ac:dyDescent="0.25">
      <c r="A253" s="165"/>
      <c r="B253" s="166"/>
      <c r="C253" s="105">
        <v>3</v>
      </c>
      <c r="D253" s="105"/>
      <c r="E253" s="65" t="s">
        <v>160</v>
      </c>
      <c r="F253" s="105">
        <f>(3.05*4.66+2.13*2.44+3.05*3.05+2.13*1.22+2.13*1.22+1*2.13+1.865*1.17)*10.764</f>
        <v>411.4210698</v>
      </c>
      <c r="G253" s="105"/>
      <c r="H253" s="65">
        <v>0</v>
      </c>
      <c r="I253" s="65">
        <f t="shared" si="64"/>
        <v>658.27371168000002</v>
      </c>
    </row>
    <row r="254" spans="1:11" ht="20.25" x14ac:dyDescent="0.25">
      <c r="A254" s="165"/>
      <c r="B254" s="166"/>
      <c r="C254" s="105">
        <v>4</v>
      </c>
      <c r="D254" s="105"/>
      <c r="E254" s="65" t="s">
        <v>160</v>
      </c>
      <c r="F254" s="105">
        <f>(3.05*4.66+2.13*2.44+3.05*3.05+2.13*1.22+2.13*1.22+1*2.13+1.865*1.17)*10.764</f>
        <v>411.4210698</v>
      </c>
      <c r="G254" s="105"/>
      <c r="H254" s="65">
        <v>0</v>
      </c>
      <c r="I254" s="65">
        <f t="shared" si="64"/>
        <v>658.27371168000002</v>
      </c>
    </row>
    <row r="255" spans="1:11" ht="20.25" x14ac:dyDescent="0.25">
      <c r="A255" s="165"/>
      <c r="B255" s="166"/>
      <c r="C255" s="105">
        <v>5</v>
      </c>
      <c r="D255" s="105"/>
      <c r="E255" s="65" t="s">
        <v>159</v>
      </c>
      <c r="F255" s="103">
        <f>(3.05*5.49+2.13*2.44+3.05*3.05+3.05*3.35+1.3*2.13+1.3*2.13+2.53*1.07+1*3.05+2.65*0.9+1.78*1.17)*10.764</f>
        <v>615.96344159999978</v>
      </c>
      <c r="G255" s="104"/>
      <c r="H255" s="65">
        <v>0</v>
      </c>
      <c r="I255" s="65">
        <f t="shared" si="64"/>
        <v>985.54150655999968</v>
      </c>
    </row>
    <row r="256" spans="1:11" ht="20.25" x14ac:dyDescent="0.25">
      <c r="A256" s="167"/>
      <c r="B256" s="168"/>
      <c r="C256" s="105">
        <v>6</v>
      </c>
      <c r="D256" s="105"/>
      <c r="E256" s="65" t="s">
        <v>159</v>
      </c>
      <c r="F256" s="105">
        <f>(3.05*5.49+2.13*2.44+3.05*3.05+3.05*3.35+1.3*2.13+1.3*2.13+2.53*1.07+1*3.05+2.65*0.9+1.78*1.17)*10.764</f>
        <v>615.96344159999978</v>
      </c>
      <c r="G256" s="105"/>
      <c r="H256" s="65">
        <v>0</v>
      </c>
      <c r="I256" s="65">
        <f t="shared" si="64"/>
        <v>985.54150655999968</v>
      </c>
      <c r="K256" s="10">
        <v>6</v>
      </c>
    </row>
    <row r="257" spans="1:11" ht="20.25" x14ac:dyDescent="0.25">
      <c r="A257" s="106" t="s">
        <v>208</v>
      </c>
      <c r="B257" s="106"/>
      <c r="C257" s="106"/>
      <c r="D257" s="106"/>
      <c r="E257" s="106"/>
      <c r="F257" s="106"/>
      <c r="G257" s="106"/>
      <c r="H257" s="106"/>
      <c r="I257" s="106"/>
    </row>
    <row r="258" spans="1:11" ht="20.25" x14ac:dyDescent="0.25">
      <c r="A258" s="163" t="str">
        <f>A257</f>
        <v>3rd Floor (Level 25.775M)</v>
      </c>
      <c r="B258" s="164"/>
      <c r="C258" s="105">
        <v>1</v>
      </c>
      <c r="D258" s="105"/>
      <c r="E258" s="65" t="s">
        <v>160</v>
      </c>
      <c r="F258" s="105">
        <f>(3.05*4.66+2.13*2.44+3.05*3.05+2.13*1.22+2.13*1.22+1*2.13+1.865*1.17)*10.764</f>
        <v>411.4210698</v>
      </c>
      <c r="G258" s="105"/>
      <c r="H258" s="65">
        <v>0</v>
      </c>
      <c r="I258" s="65">
        <f t="shared" ref="I258:I265" si="65">F258*1.6+H258</f>
        <v>658.27371168000002</v>
      </c>
    </row>
    <row r="259" spans="1:11" ht="20.25" x14ac:dyDescent="0.25">
      <c r="A259" s="165"/>
      <c r="B259" s="166"/>
      <c r="C259" s="105">
        <v>2</v>
      </c>
      <c r="D259" s="105"/>
      <c r="E259" s="65" t="s">
        <v>160</v>
      </c>
      <c r="F259" s="105">
        <f>(3.05*4.66+2.13*2.44+3.05*3.05+2.13*1.22+2.13*1.22+1*2.13+1.865*1.17)*10.764</f>
        <v>411.4210698</v>
      </c>
      <c r="G259" s="105"/>
      <c r="H259" s="65">
        <v>0</v>
      </c>
      <c r="I259" s="74">
        <f t="shared" si="65"/>
        <v>658.27371168000002</v>
      </c>
    </row>
    <row r="260" spans="1:11" ht="20.25" x14ac:dyDescent="0.25">
      <c r="A260" s="165"/>
      <c r="B260" s="166"/>
      <c r="C260" s="105">
        <v>3</v>
      </c>
      <c r="D260" s="105"/>
      <c r="E260" s="65" t="s">
        <v>159</v>
      </c>
      <c r="F260" s="105">
        <f t="shared" ref="F260:F261" si="66">(5.84*3.05+3.05*0.9+2.59*2.13+3.05*3.05+3.43*3.05+1.37*2.29+2.29*1.37+1*1.37+1.12*1.37+2.75*1.19+1.93*1.19+2.85*1.19)*10.764</f>
        <v>688.65273360000003</v>
      </c>
      <c r="G260" s="105"/>
      <c r="H260" s="65">
        <v>0</v>
      </c>
      <c r="I260" s="74">
        <f t="shared" si="65"/>
        <v>1101.8443737600001</v>
      </c>
    </row>
    <row r="261" spans="1:11" ht="20.25" x14ac:dyDescent="0.25">
      <c r="A261" s="165"/>
      <c r="B261" s="166"/>
      <c r="C261" s="105">
        <v>4</v>
      </c>
      <c r="D261" s="105"/>
      <c r="E261" s="65" t="s">
        <v>159</v>
      </c>
      <c r="F261" s="105">
        <f t="shared" si="66"/>
        <v>688.65273360000003</v>
      </c>
      <c r="G261" s="105"/>
      <c r="H261" s="65">
        <v>0</v>
      </c>
      <c r="I261" s="74">
        <f t="shared" si="65"/>
        <v>1101.8443737600001</v>
      </c>
    </row>
    <row r="262" spans="1:11" ht="20.25" x14ac:dyDescent="0.25">
      <c r="A262" s="165"/>
      <c r="B262" s="166"/>
      <c r="C262" s="105">
        <v>5</v>
      </c>
      <c r="D262" s="105"/>
      <c r="E262" s="65" t="s">
        <v>160</v>
      </c>
      <c r="F262" s="105">
        <f>(3.05*4.66+2.13*2.44+3.05*3.05+2.13*1.22+2.13*1.22+1*2.13+1.865*1.17)*10.764</f>
        <v>411.4210698</v>
      </c>
      <c r="G262" s="105"/>
      <c r="H262" s="65">
        <v>0</v>
      </c>
      <c r="I262" s="74">
        <f t="shared" si="65"/>
        <v>658.27371168000002</v>
      </c>
    </row>
    <row r="263" spans="1:11" ht="20.25" x14ac:dyDescent="0.25">
      <c r="A263" s="165"/>
      <c r="B263" s="166"/>
      <c r="C263" s="105">
        <v>6</v>
      </c>
      <c r="D263" s="105"/>
      <c r="E263" s="65" t="s">
        <v>160</v>
      </c>
      <c r="F263" s="105">
        <f>(3.05*4.66+2.13*2.44+3.05*3.05+2.13*1.22+2.13*1.22+1*2.13+1.865*1.17)*10.764</f>
        <v>411.4210698</v>
      </c>
      <c r="G263" s="105"/>
      <c r="H263" s="65">
        <v>0</v>
      </c>
      <c r="I263" s="74">
        <f t="shared" si="65"/>
        <v>658.27371168000002</v>
      </c>
    </row>
    <row r="264" spans="1:11" ht="20.25" x14ac:dyDescent="0.25">
      <c r="A264" s="165"/>
      <c r="B264" s="166"/>
      <c r="C264" s="105">
        <v>7</v>
      </c>
      <c r="D264" s="105"/>
      <c r="E264" s="65" t="s">
        <v>159</v>
      </c>
      <c r="F264" s="103">
        <f>(3.05*5.49+2.13*2.44+3.05*3.05+3.05*3.35+1.3*2.13+1.3*2.13+2.53*1.07+1*3.05+2.65*0.9+1.78*1.17)*10.764</f>
        <v>615.96344159999978</v>
      </c>
      <c r="G264" s="104"/>
      <c r="H264" s="65">
        <v>0</v>
      </c>
      <c r="I264" s="74">
        <f t="shared" si="65"/>
        <v>985.54150655999968</v>
      </c>
    </row>
    <row r="265" spans="1:11" ht="20.25" x14ac:dyDescent="0.25">
      <c r="A265" s="167"/>
      <c r="B265" s="168"/>
      <c r="C265" s="105">
        <v>8</v>
      </c>
      <c r="D265" s="105"/>
      <c r="E265" s="65" t="s">
        <v>159</v>
      </c>
      <c r="F265" s="105">
        <f>(3.05*5.49+2.13*2.44+3.05*3.05+3.05*3.35+1.3*2.13+1.3*2.13+2.53*1.07+1*3.05+2.65*0.9+1.78*1.17)*10.764</f>
        <v>615.96344159999978</v>
      </c>
      <c r="G265" s="105"/>
      <c r="H265" s="65">
        <v>0</v>
      </c>
      <c r="I265" s="74">
        <f t="shared" si="65"/>
        <v>985.54150655999968</v>
      </c>
      <c r="K265" s="10">
        <v>8</v>
      </c>
    </row>
    <row r="266" spans="1:11" ht="20.25" x14ac:dyDescent="0.25">
      <c r="A266" s="106" t="s">
        <v>210</v>
      </c>
      <c r="B266" s="106"/>
      <c r="C266" s="106"/>
      <c r="D266" s="106"/>
      <c r="E266" s="106"/>
      <c r="F266" s="106"/>
      <c r="G266" s="106"/>
      <c r="H266" s="106"/>
      <c r="I266" s="106"/>
    </row>
    <row r="267" spans="1:11" ht="20.25" x14ac:dyDescent="0.25">
      <c r="A267" s="163" t="str">
        <f>A266</f>
        <v>4th Floor (Level 28.725M)</v>
      </c>
      <c r="B267" s="164"/>
      <c r="C267" s="105">
        <v>1</v>
      </c>
      <c r="D267" s="105"/>
      <c r="E267" s="65" t="s">
        <v>160</v>
      </c>
      <c r="F267" s="105">
        <f>(3.05*4.66+2.13*2.44+3.05*3.05+2.13*1.22+2.13*1.22+1*2.13+1.865*1.17)*10.764</f>
        <v>411.4210698</v>
      </c>
      <c r="G267" s="105"/>
      <c r="H267" s="65">
        <v>0</v>
      </c>
      <c r="I267" s="65">
        <f t="shared" ref="I267:I274" si="67">F267*1.6+H267</f>
        <v>658.27371168000002</v>
      </c>
    </row>
    <row r="268" spans="1:11" ht="20.25" x14ac:dyDescent="0.25">
      <c r="A268" s="165"/>
      <c r="B268" s="166"/>
      <c r="C268" s="105">
        <v>2</v>
      </c>
      <c r="D268" s="105"/>
      <c r="E268" s="65" t="s">
        <v>160</v>
      </c>
      <c r="F268" s="105">
        <f>(3.05*4.66+2.13*2.44+3.05*3.05+2.13*1.22+2.13*1.22+1*2.13+1.865*1.17)*10.764</f>
        <v>411.4210698</v>
      </c>
      <c r="G268" s="105"/>
      <c r="H268" s="65">
        <v>0</v>
      </c>
      <c r="I268" s="65">
        <f t="shared" si="67"/>
        <v>658.27371168000002</v>
      </c>
    </row>
    <row r="269" spans="1:11" ht="20.25" x14ac:dyDescent="0.25">
      <c r="A269" s="165"/>
      <c r="B269" s="166"/>
      <c r="C269" s="105">
        <v>3</v>
      </c>
      <c r="D269" s="105"/>
      <c r="E269" s="65" t="s">
        <v>159</v>
      </c>
      <c r="F269" s="105">
        <f t="shared" ref="F269:F270" si="68">(5.84*3.05+3.05*0.9+2.59*2.13+3.05*3.05+3.43*3.05+1.37*2.29+2.29*1.37+1*1.37+1.12*1.37+2.75*1.19+1.93*1.19+2.85*1.19)*10.764</f>
        <v>688.65273360000003</v>
      </c>
      <c r="G269" s="105"/>
      <c r="H269" s="65">
        <v>0</v>
      </c>
      <c r="I269" s="65">
        <f t="shared" si="67"/>
        <v>1101.8443737600001</v>
      </c>
    </row>
    <row r="270" spans="1:11" ht="20.25" x14ac:dyDescent="0.25">
      <c r="A270" s="165"/>
      <c r="B270" s="166"/>
      <c r="C270" s="105">
        <v>4</v>
      </c>
      <c r="D270" s="105"/>
      <c r="E270" s="65" t="s">
        <v>159</v>
      </c>
      <c r="F270" s="105">
        <f t="shared" si="68"/>
        <v>688.65273360000003</v>
      </c>
      <c r="G270" s="105"/>
      <c r="H270" s="65">
        <v>0</v>
      </c>
      <c r="I270" s="65">
        <f t="shared" si="67"/>
        <v>1101.8443737600001</v>
      </c>
    </row>
    <row r="271" spans="1:11" ht="20.25" x14ac:dyDescent="0.25">
      <c r="A271" s="165"/>
      <c r="B271" s="166"/>
      <c r="C271" s="105">
        <v>5</v>
      </c>
      <c r="D271" s="105"/>
      <c r="E271" s="65" t="s">
        <v>160</v>
      </c>
      <c r="F271" s="105">
        <f>(3.05*4.66+2.13*2.44+3.05*3.05+2.13*1.22+2.13*1.22+1*2.13+1.865*1.17)*10.764</f>
        <v>411.4210698</v>
      </c>
      <c r="G271" s="105"/>
      <c r="H271" s="65">
        <v>0</v>
      </c>
      <c r="I271" s="65">
        <f t="shared" si="67"/>
        <v>658.27371168000002</v>
      </c>
    </row>
    <row r="272" spans="1:11" ht="20.25" x14ac:dyDescent="0.25">
      <c r="A272" s="165"/>
      <c r="B272" s="166"/>
      <c r="C272" s="105">
        <v>6</v>
      </c>
      <c r="D272" s="105"/>
      <c r="E272" s="65" t="s">
        <v>160</v>
      </c>
      <c r="F272" s="105">
        <f>(3.05*4.66+2.13*2.44+3.05*3.05+2.13*1.22+2.13*1.22+1*2.13+1.865*1.17)*10.764</f>
        <v>411.4210698</v>
      </c>
      <c r="G272" s="105"/>
      <c r="H272" s="65">
        <v>0</v>
      </c>
      <c r="I272" s="65">
        <f t="shared" si="67"/>
        <v>658.27371168000002</v>
      </c>
    </row>
    <row r="273" spans="1:11" ht="20.25" x14ac:dyDescent="0.25">
      <c r="A273" s="165"/>
      <c r="B273" s="166"/>
      <c r="C273" s="105">
        <v>7</v>
      </c>
      <c r="D273" s="105"/>
      <c r="E273" s="65" t="s">
        <v>159</v>
      </c>
      <c r="F273" s="103">
        <f>(3.05*5.49+2.13*2.44+3.05*3.05+3.05*3.35+1.3*2.13+1.3*2.13+2.53*1.07+1*3.05+2.65*0.9+1.78*1.17)*10.764</f>
        <v>615.96344159999978</v>
      </c>
      <c r="G273" s="104"/>
      <c r="H273" s="65">
        <v>0</v>
      </c>
      <c r="I273" s="65">
        <f t="shared" si="67"/>
        <v>985.54150655999968</v>
      </c>
    </row>
    <row r="274" spans="1:11" ht="20.25" x14ac:dyDescent="0.25">
      <c r="A274" s="167"/>
      <c r="B274" s="168"/>
      <c r="C274" s="105">
        <v>8</v>
      </c>
      <c r="D274" s="105"/>
      <c r="E274" s="65" t="s">
        <v>159</v>
      </c>
      <c r="F274" s="105">
        <f>(3.05*5.49+2.13*2.44+3.05*3.05+3.05*3.35+1.3*2.13+1.3*2.13+2.53*1.07+1*3.05+2.65*0.9+1.78*1.17)*10.764</f>
        <v>615.96344159999978</v>
      </c>
      <c r="G274" s="105"/>
      <c r="H274" s="65">
        <v>0</v>
      </c>
      <c r="I274" s="65">
        <f t="shared" si="67"/>
        <v>985.54150655999968</v>
      </c>
      <c r="K274" s="10">
        <v>8</v>
      </c>
    </row>
    <row r="275" spans="1:11" ht="43.9" customHeight="1" x14ac:dyDescent="0.25">
      <c r="A275" s="106" t="s">
        <v>242</v>
      </c>
      <c r="B275" s="106"/>
      <c r="C275" s="106"/>
      <c r="D275" s="106"/>
      <c r="E275" s="106"/>
      <c r="F275" s="106"/>
      <c r="G275" s="106"/>
      <c r="H275" s="106"/>
      <c r="I275" s="106"/>
    </row>
    <row r="276" spans="1:11" ht="24" customHeight="1" x14ac:dyDescent="0.25">
      <c r="A276" s="163" t="str">
        <f>A275</f>
        <v>5th, 6th, 7th, 8th, 10th, 11th, 12th, 13th, 15th, 16th, 17th, 18th, 20th, 21st, 22nd, 23rd, 25th, 26th, 27th, 28th, 30th, 31st, 32nd, 33rd, 35th &amp; 36th Floor</v>
      </c>
      <c r="B276" s="164"/>
      <c r="C276" s="105">
        <v>1</v>
      </c>
      <c r="D276" s="105"/>
      <c r="E276" s="65" t="s">
        <v>160</v>
      </c>
      <c r="F276" s="105">
        <f>(3.05*4.66+2.13*2.44+3.05*3.05+2.13*1.22+2.13*1.22+1*2.13+1.865*1.17)*10.764</f>
        <v>411.4210698</v>
      </c>
      <c r="G276" s="105"/>
      <c r="H276" s="65">
        <v>0</v>
      </c>
      <c r="I276" s="65">
        <f t="shared" ref="I276:I283" si="69">F276*1.6+H276</f>
        <v>658.27371168000002</v>
      </c>
    </row>
    <row r="277" spans="1:11" ht="24" customHeight="1" x14ac:dyDescent="0.25">
      <c r="A277" s="165"/>
      <c r="B277" s="166"/>
      <c r="C277" s="105">
        <v>2</v>
      </c>
      <c r="D277" s="105"/>
      <c r="E277" s="65" t="s">
        <v>160</v>
      </c>
      <c r="F277" s="105">
        <f>(3.05*4.66+2.13*2.44+3.05*3.05+2.13*1.22+2.13*1.22+1*2.13+1.865*1.17)*10.764</f>
        <v>411.4210698</v>
      </c>
      <c r="G277" s="105"/>
      <c r="H277" s="65">
        <v>0</v>
      </c>
      <c r="I277" s="65">
        <f t="shared" si="69"/>
        <v>658.27371168000002</v>
      </c>
    </row>
    <row r="278" spans="1:11" ht="24" customHeight="1" x14ac:dyDescent="0.25">
      <c r="A278" s="165"/>
      <c r="B278" s="166"/>
      <c r="C278" s="105">
        <v>3</v>
      </c>
      <c r="D278" s="105"/>
      <c r="E278" s="65" t="s">
        <v>159</v>
      </c>
      <c r="F278" s="105">
        <f t="shared" ref="F278:F279" si="70">(5.84*3.05+3.05*0.9+2.59*2.13+3.05*3.05+3.43*3.05+1.37*2.29+2.29*1.37+1*1.37+1.12*1.37+2.75*1.19+1.93*1.19+2.85*1.19)*10.764</f>
        <v>688.65273360000003</v>
      </c>
      <c r="G278" s="105"/>
      <c r="H278" s="65">
        <v>0</v>
      </c>
      <c r="I278" s="65">
        <f t="shared" si="69"/>
        <v>1101.8443737600001</v>
      </c>
    </row>
    <row r="279" spans="1:11" ht="24" customHeight="1" x14ac:dyDescent="0.25">
      <c r="A279" s="165"/>
      <c r="B279" s="166"/>
      <c r="C279" s="105">
        <v>4</v>
      </c>
      <c r="D279" s="105"/>
      <c r="E279" s="65" t="s">
        <v>159</v>
      </c>
      <c r="F279" s="105">
        <f t="shared" si="70"/>
        <v>688.65273360000003</v>
      </c>
      <c r="G279" s="105"/>
      <c r="H279" s="65">
        <v>0</v>
      </c>
      <c r="I279" s="65">
        <f t="shared" si="69"/>
        <v>1101.8443737600001</v>
      </c>
    </row>
    <row r="280" spans="1:11" ht="24" customHeight="1" x14ac:dyDescent="0.25">
      <c r="A280" s="165"/>
      <c r="B280" s="166"/>
      <c r="C280" s="105">
        <v>5</v>
      </c>
      <c r="D280" s="105"/>
      <c r="E280" s="65" t="s">
        <v>160</v>
      </c>
      <c r="F280" s="105">
        <f>(3.05*4.66+2.13*2.44+3.05*3.05+2.13*1.22+2.13*1.22+1*2.13+1.865*1.17)*10.764</f>
        <v>411.4210698</v>
      </c>
      <c r="G280" s="105"/>
      <c r="H280" s="65">
        <v>0</v>
      </c>
      <c r="I280" s="65">
        <f t="shared" si="69"/>
        <v>658.27371168000002</v>
      </c>
    </row>
    <row r="281" spans="1:11" ht="24" customHeight="1" x14ac:dyDescent="0.25">
      <c r="A281" s="165"/>
      <c r="B281" s="166"/>
      <c r="C281" s="105">
        <v>6</v>
      </c>
      <c r="D281" s="105"/>
      <c r="E281" s="65" t="s">
        <v>160</v>
      </c>
      <c r="F281" s="105">
        <f>(3.05*4.66+2.13*2.44+3.05*3.05+2.13*1.22+2.13*1.22+1*2.13+1.865*1.17)*10.764</f>
        <v>411.4210698</v>
      </c>
      <c r="G281" s="105"/>
      <c r="H281" s="65">
        <v>0</v>
      </c>
      <c r="I281" s="65">
        <f t="shared" si="69"/>
        <v>658.27371168000002</v>
      </c>
    </row>
    <row r="282" spans="1:11" ht="24" customHeight="1" x14ac:dyDescent="0.25">
      <c r="A282" s="165"/>
      <c r="B282" s="166"/>
      <c r="C282" s="105">
        <v>7</v>
      </c>
      <c r="D282" s="105"/>
      <c r="E282" s="65" t="s">
        <v>159</v>
      </c>
      <c r="F282" s="103">
        <f>(3.05*5.49+2.13*2.44+3.05*3.05+3.05*3.35+1.3*2.13+1.3*2.13+2.53*1.07+1*3.05+2.65*0.9+1.78*1.17)*10.764</f>
        <v>615.96344159999978</v>
      </c>
      <c r="G282" s="104"/>
      <c r="H282" s="65">
        <v>0</v>
      </c>
      <c r="I282" s="65">
        <f t="shared" si="69"/>
        <v>985.54150655999968</v>
      </c>
    </row>
    <row r="283" spans="1:11" ht="24" customHeight="1" x14ac:dyDescent="0.25">
      <c r="A283" s="167"/>
      <c r="B283" s="168"/>
      <c r="C283" s="105">
        <v>8</v>
      </c>
      <c r="D283" s="105"/>
      <c r="E283" s="65" t="s">
        <v>159</v>
      </c>
      <c r="F283" s="105">
        <f>(3.05*5.49+2.13*2.44+3.05*3.05+3.05*3.35+1.3*2.13+1.3*2.13+2.53*1.07+1*3.05+2.65*0.9+1.78*1.17)*10.764</f>
        <v>615.96344159999978</v>
      </c>
      <c r="G283" s="105"/>
      <c r="H283" s="65">
        <v>0</v>
      </c>
      <c r="I283" s="65">
        <f t="shared" si="69"/>
        <v>985.54150655999968</v>
      </c>
      <c r="K283" s="10">
        <f>8*26</f>
        <v>208</v>
      </c>
    </row>
    <row r="284" spans="1:11" ht="20.25" x14ac:dyDescent="0.25">
      <c r="A284" s="106" t="s">
        <v>243</v>
      </c>
      <c r="B284" s="106"/>
      <c r="C284" s="106"/>
      <c r="D284" s="106"/>
      <c r="E284" s="106"/>
      <c r="F284" s="106"/>
      <c r="G284" s="106"/>
      <c r="H284" s="106"/>
      <c r="I284" s="106"/>
    </row>
    <row r="285" spans="1:11" ht="20.25" x14ac:dyDescent="0.25">
      <c r="A285" s="163" t="str">
        <f>A284</f>
        <v>9th, 14th, 19th, 24th, 29th &amp; 34th Floor</v>
      </c>
      <c r="B285" s="164"/>
      <c r="C285" s="105">
        <v>1</v>
      </c>
      <c r="D285" s="105"/>
      <c r="E285" s="65" t="s">
        <v>160</v>
      </c>
      <c r="F285" s="105">
        <f>(3.05*4.66+2.13*2.44+3.05*3.05+2.13*1.22+2.13*1.22+1*2.13+1.865*1.17)*10.764</f>
        <v>411.4210698</v>
      </c>
      <c r="G285" s="105"/>
      <c r="H285" s="65">
        <v>0</v>
      </c>
      <c r="I285" s="65">
        <f t="shared" ref="I285:I292" si="71">F285*1.6+H285</f>
        <v>658.27371168000002</v>
      </c>
    </row>
    <row r="286" spans="1:11" ht="20.25" x14ac:dyDescent="0.25">
      <c r="A286" s="165"/>
      <c r="B286" s="166"/>
      <c r="C286" s="105">
        <v>2</v>
      </c>
      <c r="D286" s="105"/>
      <c r="E286" s="65" t="s">
        <v>160</v>
      </c>
      <c r="F286" s="105">
        <f>(3.05*4.66+2.13*2.44+3.05*3.05+2.13*1.22+2.13*1.22+1*2.13+1.865*1.17)*10.764</f>
        <v>411.4210698</v>
      </c>
      <c r="G286" s="105"/>
      <c r="H286" s="65">
        <v>0</v>
      </c>
      <c r="I286" s="65">
        <f t="shared" si="71"/>
        <v>658.27371168000002</v>
      </c>
    </row>
    <row r="287" spans="1:11" ht="20.25" x14ac:dyDescent="0.25">
      <c r="A287" s="165"/>
      <c r="B287" s="166"/>
      <c r="C287" s="105">
        <v>3</v>
      </c>
      <c r="D287" s="105"/>
      <c r="E287" s="65" t="s">
        <v>159</v>
      </c>
      <c r="F287" s="105">
        <f t="shared" ref="F287:F288" si="72">(5.84*3.05+3.05*0.9+2.59*2.13+3.05*3.05+3.43*3.05+1.37*2.29+2.29*1.37+1*1.37+1.12*1.37+2.75*1.19+1.93*1.19+2.85*1.19)*10.764</f>
        <v>688.65273360000003</v>
      </c>
      <c r="G287" s="105"/>
      <c r="H287" s="65">
        <v>0</v>
      </c>
      <c r="I287" s="65">
        <f t="shared" si="71"/>
        <v>1101.8443737600001</v>
      </c>
    </row>
    <row r="288" spans="1:11" ht="20.25" x14ac:dyDescent="0.25">
      <c r="A288" s="165"/>
      <c r="B288" s="166"/>
      <c r="C288" s="105">
        <v>4</v>
      </c>
      <c r="D288" s="105"/>
      <c r="E288" s="65" t="s">
        <v>159</v>
      </c>
      <c r="F288" s="105">
        <f t="shared" si="72"/>
        <v>688.65273360000003</v>
      </c>
      <c r="G288" s="105"/>
      <c r="H288" s="65">
        <v>0</v>
      </c>
      <c r="I288" s="65">
        <f t="shared" si="71"/>
        <v>1101.8443737600001</v>
      </c>
    </row>
    <row r="289" spans="1:11" ht="20.25" x14ac:dyDescent="0.25">
      <c r="A289" s="165"/>
      <c r="B289" s="166"/>
      <c r="C289" s="105">
        <v>5</v>
      </c>
      <c r="D289" s="105"/>
      <c r="E289" s="65" t="s">
        <v>160</v>
      </c>
      <c r="F289" s="105">
        <f>(3.05*4.66+2.13*2.44+3.05*3.05+2.13*1.22+2.13*1.22+1*2.13+1.865*1.17)*10.764</f>
        <v>411.4210698</v>
      </c>
      <c r="G289" s="105"/>
      <c r="H289" s="65">
        <v>0</v>
      </c>
      <c r="I289" s="65">
        <f t="shared" si="71"/>
        <v>658.27371168000002</v>
      </c>
    </row>
    <row r="290" spans="1:11" ht="20.25" x14ac:dyDescent="0.25">
      <c r="A290" s="165"/>
      <c r="B290" s="166"/>
      <c r="C290" s="105">
        <v>6</v>
      </c>
      <c r="D290" s="105"/>
      <c r="E290" s="65" t="s">
        <v>160</v>
      </c>
      <c r="F290" s="105">
        <f>(3.05*4.66+2.13*2.44+3.05*3.05+2.13*1.22+2.13*1.22+1*2.13+1.865*1.17)*10.764</f>
        <v>411.4210698</v>
      </c>
      <c r="G290" s="105"/>
      <c r="H290" s="65">
        <v>0</v>
      </c>
      <c r="I290" s="65">
        <f t="shared" si="71"/>
        <v>658.27371168000002</v>
      </c>
    </row>
    <row r="291" spans="1:11" ht="20.25" x14ac:dyDescent="0.25">
      <c r="A291" s="165"/>
      <c r="B291" s="166"/>
      <c r="C291" s="105">
        <v>7</v>
      </c>
      <c r="D291" s="105"/>
      <c r="E291" s="65" t="s">
        <v>159</v>
      </c>
      <c r="F291" s="105">
        <f>(3.05*5.49+2.13*2.44+3.05*3.05+3.05*3.35+1.3*2.13+1.3*2.13+2.53*1.07+1*3.05+2.65*0.9+1.78*1.17)*10.764</f>
        <v>615.96344159999978</v>
      </c>
      <c r="G291" s="105"/>
      <c r="H291" s="65">
        <v>0</v>
      </c>
      <c r="I291" s="65">
        <f t="shared" si="71"/>
        <v>985.54150655999968</v>
      </c>
    </row>
    <row r="292" spans="1:11" ht="20.25" x14ac:dyDescent="0.25">
      <c r="A292" s="167"/>
      <c r="B292" s="168"/>
      <c r="C292" s="105">
        <v>8</v>
      </c>
      <c r="D292" s="105"/>
      <c r="E292" s="103" t="s">
        <v>161</v>
      </c>
      <c r="F292" s="188">
        <f>(3*5.49+2.08*2.44+2.95*3.05+3*3.3+1.2*2.18+1.2*2.18+2.58*1.07)*10.764</f>
        <v>521.35756919999994</v>
      </c>
      <c r="G292" s="188"/>
      <c r="H292" s="188">
        <v>0</v>
      </c>
      <c r="I292" s="104">
        <f t="shared" si="71"/>
        <v>834.17211071999998</v>
      </c>
      <c r="K292" s="10">
        <f>7*6</f>
        <v>42</v>
      </c>
    </row>
    <row r="293" spans="1:11" ht="24" customHeight="1" x14ac:dyDescent="0.25">
      <c r="A293" s="113" t="s">
        <v>76</v>
      </c>
      <c r="B293" s="113"/>
      <c r="C293" s="113"/>
      <c r="D293" s="113"/>
      <c r="E293" s="113"/>
      <c r="F293" s="113"/>
      <c r="G293" s="113"/>
      <c r="H293" s="113"/>
      <c r="I293" s="113"/>
      <c r="K293" s="10">
        <f>SUM(K100:K292)</f>
        <v>859</v>
      </c>
    </row>
    <row r="294" spans="1:11" ht="124.5" customHeight="1" x14ac:dyDescent="0.25">
      <c r="A294" s="26" t="s">
        <v>81</v>
      </c>
      <c r="B294" s="30" t="s">
        <v>4</v>
      </c>
      <c r="C294" s="116" t="s">
        <v>284</v>
      </c>
      <c r="D294" s="116"/>
      <c r="E294" s="116"/>
      <c r="F294" s="116"/>
      <c r="G294" s="116"/>
      <c r="H294" s="116"/>
      <c r="I294" s="116"/>
    </row>
    <row r="295" spans="1:11" ht="21" customHeight="1" x14ac:dyDescent="0.25">
      <c r="A295" s="113" t="s">
        <v>82</v>
      </c>
      <c r="B295" s="113"/>
      <c r="C295" s="113"/>
      <c r="D295" s="113"/>
      <c r="E295" s="113"/>
      <c r="F295" s="113"/>
      <c r="G295" s="113"/>
      <c r="H295" s="113"/>
      <c r="I295" s="113"/>
    </row>
    <row r="296" spans="1:11" ht="20.25" x14ac:dyDescent="0.25">
      <c r="A296" s="112" t="s">
        <v>77</v>
      </c>
      <c r="B296" s="112"/>
      <c r="C296" s="112"/>
      <c r="D296" s="9" t="s">
        <v>4</v>
      </c>
      <c r="E296" s="110" t="str">
        <f>E3</f>
        <v>The Highlands at Godrej City, Panvel</v>
      </c>
      <c r="F296" s="122"/>
      <c r="G296" s="122"/>
      <c r="H296" s="122"/>
      <c r="I296" s="111"/>
    </row>
    <row r="297" spans="1:11" ht="43.5" customHeight="1" x14ac:dyDescent="0.25">
      <c r="A297" s="169" t="s">
        <v>144</v>
      </c>
      <c r="B297" s="169"/>
      <c r="C297" s="169"/>
      <c r="D297" s="16" t="s">
        <v>4</v>
      </c>
      <c r="E297" s="170" t="str">
        <f>E11</f>
        <v>The Highlands at Godrej City situated at Village- Talegaon, Taluka- Khalapur, Dist- Raigad - 410221</v>
      </c>
      <c r="F297" s="171"/>
      <c r="G297" s="171"/>
      <c r="H297" s="171"/>
      <c r="I297" s="172"/>
    </row>
    <row r="298" spans="1:11" ht="20.25" x14ac:dyDescent="0.25">
      <c r="A298" s="169" t="s">
        <v>153</v>
      </c>
      <c r="B298" s="169"/>
      <c r="C298" s="169"/>
      <c r="D298" s="16" t="s">
        <v>4</v>
      </c>
      <c r="E298" s="170" t="str">
        <f>I3</f>
        <v>08/10/2021.
03:55 pm</v>
      </c>
      <c r="F298" s="171"/>
      <c r="G298" s="171"/>
      <c r="H298" s="171"/>
      <c r="I298" s="172"/>
    </row>
    <row r="299" spans="1:11" ht="66.75" customHeight="1" x14ac:dyDescent="0.25">
      <c r="A299" s="173"/>
      <c r="B299" s="174"/>
      <c r="C299" s="174"/>
      <c r="D299" s="174"/>
      <c r="E299" s="174"/>
      <c r="F299" s="174"/>
      <c r="G299" s="174"/>
      <c r="H299" s="174"/>
      <c r="I299" s="175"/>
    </row>
    <row r="300" spans="1:11" ht="66.75" customHeight="1" x14ac:dyDescent="0.25">
      <c r="A300" s="176"/>
      <c r="B300" s="177"/>
      <c r="C300" s="177"/>
      <c r="D300" s="177"/>
      <c r="E300" s="177"/>
      <c r="F300" s="177"/>
      <c r="G300" s="177"/>
      <c r="H300" s="177"/>
      <c r="I300" s="178"/>
    </row>
    <row r="301" spans="1:11" ht="66.75" customHeight="1" x14ac:dyDescent="0.25">
      <c r="A301" s="176"/>
      <c r="B301" s="177"/>
      <c r="C301" s="177"/>
      <c r="D301" s="177"/>
      <c r="E301" s="177"/>
      <c r="F301" s="177"/>
      <c r="G301" s="177"/>
      <c r="H301" s="177"/>
      <c r="I301" s="178"/>
    </row>
    <row r="302" spans="1:11" ht="189.75" customHeight="1" x14ac:dyDescent="0.25">
      <c r="A302" s="176"/>
      <c r="B302" s="177"/>
      <c r="C302" s="177"/>
      <c r="D302" s="177"/>
      <c r="E302" s="177"/>
      <c r="F302" s="177"/>
      <c r="G302" s="177"/>
      <c r="H302" s="177"/>
      <c r="I302" s="178"/>
    </row>
    <row r="303" spans="1:11" ht="408.75" customHeight="1" x14ac:dyDescent="0.25">
      <c r="A303" s="176"/>
      <c r="B303" s="177"/>
      <c r="C303" s="177"/>
      <c r="D303" s="177"/>
      <c r="E303" s="177"/>
      <c r="F303" s="177"/>
      <c r="G303" s="177"/>
      <c r="H303" s="177"/>
      <c r="I303" s="178"/>
    </row>
    <row r="304" spans="1:11" ht="20.25" x14ac:dyDescent="0.25">
      <c r="A304" s="179"/>
      <c r="B304" s="180"/>
      <c r="C304" s="180"/>
      <c r="D304" s="180"/>
      <c r="E304" s="180"/>
      <c r="F304" s="180"/>
      <c r="G304" s="180"/>
      <c r="H304" s="180"/>
      <c r="I304" s="181"/>
    </row>
    <row r="305" spans="1:9" ht="23.25" customHeight="1" x14ac:dyDescent="0.25">
      <c r="A305" s="113" t="s">
        <v>83</v>
      </c>
      <c r="B305" s="113"/>
      <c r="C305" s="113"/>
      <c r="D305" s="113"/>
      <c r="E305" s="113"/>
      <c r="F305" s="113"/>
      <c r="G305" s="113"/>
      <c r="H305" s="113"/>
      <c r="I305" s="113"/>
    </row>
    <row r="306" spans="1:9" ht="41.25" customHeight="1" thickBot="1" x14ac:dyDescent="0.3">
      <c r="A306" s="182"/>
      <c r="B306" s="183"/>
      <c r="C306" s="183"/>
      <c r="D306" s="183"/>
      <c r="E306" s="183"/>
      <c r="F306" s="183"/>
      <c r="G306" s="183"/>
      <c r="H306" s="183"/>
      <c r="I306" s="184"/>
    </row>
    <row r="307" spans="1:9" ht="41.25" customHeight="1" thickBot="1" x14ac:dyDescent="0.3">
      <c r="A307" s="185"/>
      <c r="B307" s="186"/>
      <c r="C307" s="186"/>
      <c r="D307" s="186"/>
      <c r="E307" s="186"/>
      <c r="F307" s="186"/>
      <c r="G307" s="186"/>
      <c r="H307" s="186"/>
      <c r="I307" s="187"/>
    </row>
    <row r="308" spans="1:9" ht="41.25" customHeight="1" thickBot="1" x14ac:dyDescent="0.3">
      <c r="A308" s="185"/>
      <c r="B308" s="186"/>
      <c r="C308" s="186"/>
      <c r="D308" s="186"/>
      <c r="E308" s="186"/>
      <c r="F308" s="186"/>
      <c r="G308" s="186"/>
      <c r="H308" s="186"/>
      <c r="I308" s="187"/>
    </row>
    <row r="309" spans="1:9" ht="41.25" customHeight="1" thickBot="1" x14ac:dyDescent="0.3">
      <c r="A309" s="185"/>
      <c r="B309" s="186"/>
      <c r="C309" s="186"/>
      <c r="D309" s="186"/>
      <c r="E309" s="186"/>
      <c r="F309" s="186"/>
      <c r="G309" s="186"/>
      <c r="H309" s="186"/>
      <c r="I309" s="187"/>
    </row>
    <row r="310" spans="1:9" ht="41.25" customHeight="1" thickBot="1" x14ac:dyDescent="0.3">
      <c r="A310" s="185"/>
      <c r="B310" s="186"/>
      <c r="C310" s="186"/>
      <c r="D310" s="186"/>
      <c r="E310" s="186"/>
      <c r="F310" s="186"/>
      <c r="G310" s="186"/>
      <c r="H310" s="186"/>
      <c r="I310" s="187"/>
    </row>
    <row r="311" spans="1:9" ht="41.25" customHeight="1" thickBot="1" x14ac:dyDescent="0.3">
      <c r="A311" s="185"/>
      <c r="B311" s="186"/>
      <c r="C311" s="186"/>
      <c r="D311" s="186"/>
      <c r="E311" s="186"/>
      <c r="F311" s="186"/>
      <c r="G311" s="186"/>
      <c r="H311" s="186"/>
      <c r="I311" s="187"/>
    </row>
    <row r="312" spans="1:9" ht="41.25" customHeight="1" thickBot="1" x14ac:dyDescent="0.3">
      <c r="A312" s="185"/>
      <c r="B312" s="186"/>
      <c r="C312" s="186"/>
      <c r="D312" s="186"/>
      <c r="E312" s="186"/>
      <c r="F312" s="186"/>
      <c r="G312" s="186"/>
      <c r="H312" s="186"/>
      <c r="I312" s="187"/>
    </row>
    <row r="313" spans="1:9" ht="21" thickBot="1" x14ac:dyDescent="0.3">
      <c r="A313" s="185"/>
      <c r="B313" s="186"/>
      <c r="C313" s="186"/>
      <c r="D313" s="186"/>
      <c r="E313" s="186"/>
      <c r="F313" s="186"/>
      <c r="G313" s="186"/>
      <c r="H313" s="186"/>
      <c r="I313" s="187"/>
    </row>
    <row r="314" spans="1:9" ht="24.75" customHeight="1" x14ac:dyDescent="0.25">
      <c r="A314" s="113" t="s">
        <v>28</v>
      </c>
      <c r="B314" s="113"/>
      <c r="C314" s="113"/>
      <c r="D314" s="113"/>
      <c r="E314" s="113"/>
      <c r="F314" s="113"/>
      <c r="G314" s="113"/>
      <c r="H314" s="113"/>
      <c r="I314" s="113"/>
    </row>
    <row r="315" spans="1:9" ht="20.25" x14ac:dyDescent="0.25">
      <c r="A315" s="155" t="s">
        <v>85</v>
      </c>
      <c r="B315" s="156"/>
      <c r="C315" s="156"/>
      <c r="D315" s="156"/>
      <c r="E315" s="156"/>
      <c r="F315" s="156"/>
      <c r="G315" s="156"/>
      <c r="H315" s="156"/>
      <c r="I315" s="157"/>
    </row>
    <row r="316" spans="1:9" ht="20.25" x14ac:dyDescent="0.25">
      <c r="A316" s="155" t="s">
        <v>86</v>
      </c>
      <c r="B316" s="156"/>
      <c r="C316" s="156"/>
      <c r="D316" s="156"/>
      <c r="E316" s="156"/>
      <c r="F316" s="156"/>
      <c r="G316" s="156"/>
      <c r="H316" s="156"/>
      <c r="I316" s="157"/>
    </row>
    <row r="317" spans="1:9" ht="45.75" customHeight="1" x14ac:dyDescent="0.25">
      <c r="A317" s="155" t="s">
        <v>87</v>
      </c>
      <c r="B317" s="156"/>
      <c r="C317" s="156"/>
      <c r="D317" s="156"/>
      <c r="E317" s="156"/>
      <c r="F317" s="156"/>
      <c r="G317" s="156"/>
      <c r="H317" s="156"/>
      <c r="I317" s="157"/>
    </row>
    <row r="318" spans="1:9" ht="42" customHeight="1" x14ac:dyDescent="0.25">
      <c r="A318" s="155" t="s">
        <v>88</v>
      </c>
      <c r="B318" s="156"/>
      <c r="C318" s="156"/>
      <c r="D318" s="156"/>
      <c r="E318" s="156"/>
      <c r="F318" s="156"/>
      <c r="G318" s="156"/>
      <c r="H318" s="156"/>
      <c r="I318" s="157"/>
    </row>
    <row r="319" spans="1:9" ht="20.25" x14ac:dyDescent="0.25">
      <c r="A319" s="155" t="s">
        <v>89</v>
      </c>
      <c r="B319" s="156"/>
      <c r="C319" s="156"/>
      <c r="D319" s="156"/>
      <c r="E319" s="156"/>
      <c r="F319" s="156"/>
      <c r="G319" s="156"/>
      <c r="H319" s="156"/>
      <c r="I319" s="157"/>
    </row>
    <row r="320" spans="1:9" ht="20.25" x14ac:dyDescent="0.25">
      <c r="A320" s="155" t="s">
        <v>90</v>
      </c>
      <c r="B320" s="156"/>
      <c r="C320" s="156"/>
      <c r="D320" s="156"/>
      <c r="E320" s="156"/>
      <c r="F320" s="156"/>
      <c r="G320" s="156"/>
      <c r="H320" s="156"/>
      <c r="I320" s="157"/>
    </row>
    <row r="321" spans="1:9" ht="65.25" customHeight="1" x14ac:dyDescent="0.25">
      <c r="A321" s="155" t="s">
        <v>91</v>
      </c>
      <c r="B321" s="156"/>
      <c r="C321" s="156"/>
      <c r="D321" s="156"/>
      <c r="E321" s="156"/>
      <c r="F321" s="156"/>
      <c r="G321" s="156"/>
      <c r="H321" s="156"/>
      <c r="I321" s="157"/>
    </row>
    <row r="322" spans="1:9" ht="44.25" customHeight="1" x14ac:dyDescent="0.25">
      <c r="A322" s="155" t="s">
        <v>92</v>
      </c>
      <c r="B322" s="156"/>
      <c r="C322" s="156"/>
      <c r="D322" s="156"/>
      <c r="E322" s="156"/>
      <c r="F322" s="156"/>
      <c r="G322" s="156"/>
      <c r="H322" s="156"/>
      <c r="I322" s="157"/>
    </row>
    <row r="323" spans="1:9" ht="20.25" x14ac:dyDescent="0.25">
      <c r="A323" s="158" t="s">
        <v>93</v>
      </c>
      <c r="B323" s="159"/>
      <c r="C323" s="159"/>
      <c r="D323" s="159"/>
      <c r="E323" s="159"/>
      <c r="F323" s="159"/>
      <c r="G323" s="159"/>
      <c r="H323" s="159"/>
      <c r="I323" s="160"/>
    </row>
    <row r="324" spans="1:9" ht="68.25" customHeight="1" x14ac:dyDescent="0.25">
      <c r="A324" s="161" t="s">
        <v>33</v>
      </c>
      <c r="B324" s="161"/>
      <c r="C324" s="161"/>
      <c r="D324" s="9" t="s">
        <v>4</v>
      </c>
      <c r="E324" s="19" t="s">
        <v>286</v>
      </c>
      <c r="F324" s="20" t="s">
        <v>10</v>
      </c>
      <c r="G324" s="9" t="s">
        <v>4</v>
      </c>
      <c r="H324" s="162"/>
      <c r="I324" s="162"/>
    </row>
  </sheetData>
  <mergeCells count="582">
    <mergeCell ref="F279:G279"/>
    <mergeCell ref="C280:D280"/>
    <mergeCell ref="F280:G280"/>
    <mergeCell ref="A211:I211"/>
    <mergeCell ref="F233:G233"/>
    <mergeCell ref="C210:D210"/>
    <mergeCell ref="A96:I96"/>
    <mergeCell ref="C286:D286"/>
    <mergeCell ref="F286:G286"/>
    <mergeCell ref="F218:G218"/>
    <mergeCell ref="C219:D219"/>
    <mergeCell ref="E219:I219"/>
    <mergeCell ref="C234:D234"/>
    <mergeCell ref="F234:G234"/>
    <mergeCell ref="C235:D235"/>
    <mergeCell ref="F235:G235"/>
    <mergeCell ref="C236:D236"/>
    <mergeCell ref="F236:G236"/>
    <mergeCell ref="C237:D237"/>
    <mergeCell ref="E237:I237"/>
    <mergeCell ref="A220:I220"/>
    <mergeCell ref="C221:D221"/>
    <mergeCell ref="F221:G221"/>
    <mergeCell ref="C222:D222"/>
    <mergeCell ref="F291:G291"/>
    <mergeCell ref="F290:G290"/>
    <mergeCell ref="A187:B193"/>
    <mergeCell ref="A195:B201"/>
    <mergeCell ref="A203:B210"/>
    <mergeCell ref="A212:B219"/>
    <mergeCell ref="A221:B228"/>
    <mergeCell ref="A230:B237"/>
    <mergeCell ref="A246:B249"/>
    <mergeCell ref="A251:B256"/>
    <mergeCell ref="A258:B265"/>
    <mergeCell ref="A267:B274"/>
    <mergeCell ref="A276:B283"/>
    <mergeCell ref="A285:B292"/>
    <mergeCell ref="A275:I275"/>
    <mergeCell ref="C278:D278"/>
    <mergeCell ref="F278:G278"/>
    <mergeCell ref="C279:D279"/>
    <mergeCell ref="F228:G228"/>
    <mergeCell ref="C216:D216"/>
    <mergeCell ref="F216:G216"/>
    <mergeCell ref="C217:D217"/>
    <mergeCell ref="F217:G217"/>
    <mergeCell ref="C218:D218"/>
    <mergeCell ref="F222:G222"/>
    <mergeCell ref="C225:D225"/>
    <mergeCell ref="F225:G225"/>
    <mergeCell ref="C233:D233"/>
    <mergeCell ref="A229:I229"/>
    <mergeCell ref="C230:D230"/>
    <mergeCell ref="F230:G230"/>
    <mergeCell ref="C231:D231"/>
    <mergeCell ref="F231:G231"/>
    <mergeCell ref="C232:D232"/>
    <mergeCell ref="F232:G232"/>
    <mergeCell ref="C228:D228"/>
    <mergeCell ref="F261:G261"/>
    <mergeCell ref="C262:D262"/>
    <mergeCell ref="F262:G262"/>
    <mergeCell ref="C263:D263"/>
    <mergeCell ref="F263:G263"/>
    <mergeCell ref="A250:I250"/>
    <mergeCell ref="C251:D251"/>
    <mergeCell ref="F251:G251"/>
    <mergeCell ref="C252:D252"/>
    <mergeCell ref="F252:G252"/>
    <mergeCell ref="C255:D255"/>
    <mergeCell ref="F255:G255"/>
    <mergeCell ref="F256:G256"/>
    <mergeCell ref="C253:D253"/>
    <mergeCell ref="F253:G253"/>
    <mergeCell ref="C254:D254"/>
    <mergeCell ref="F254:G254"/>
    <mergeCell ref="F210:G210"/>
    <mergeCell ref="C204:D204"/>
    <mergeCell ref="F204:G204"/>
    <mergeCell ref="C265:D265"/>
    <mergeCell ref="F265:G265"/>
    <mergeCell ref="C258:D258"/>
    <mergeCell ref="F258:G258"/>
    <mergeCell ref="C259:D259"/>
    <mergeCell ref="F259:G259"/>
    <mergeCell ref="A257:I257"/>
    <mergeCell ref="C260:D260"/>
    <mergeCell ref="C212:D212"/>
    <mergeCell ref="F212:G212"/>
    <mergeCell ref="C213:D213"/>
    <mergeCell ref="F213:G213"/>
    <mergeCell ref="C214:D214"/>
    <mergeCell ref="F214:G214"/>
    <mergeCell ref="C215:D215"/>
    <mergeCell ref="F215:G215"/>
    <mergeCell ref="C264:D264"/>
    <mergeCell ref="F264:G264"/>
    <mergeCell ref="F260:G260"/>
    <mergeCell ref="C261:D261"/>
    <mergeCell ref="C256:D256"/>
    <mergeCell ref="C249:D249"/>
    <mergeCell ref="F249:G249"/>
    <mergeCell ref="A127:I127"/>
    <mergeCell ref="A128:B135"/>
    <mergeCell ref="C128:D128"/>
    <mergeCell ref="F128:G128"/>
    <mergeCell ref="C129:D129"/>
    <mergeCell ref="F129:G129"/>
    <mergeCell ref="C130:D130"/>
    <mergeCell ref="F130:G130"/>
    <mergeCell ref="C132:D132"/>
    <mergeCell ref="F132:G132"/>
    <mergeCell ref="C134:D134"/>
    <mergeCell ref="F134:G134"/>
    <mergeCell ref="C135:D135"/>
    <mergeCell ref="F135:G135"/>
    <mergeCell ref="A194:I194"/>
    <mergeCell ref="C195:D195"/>
    <mergeCell ref="F195:G195"/>
    <mergeCell ref="C196:D196"/>
    <mergeCell ref="F196:G196"/>
    <mergeCell ref="C197:D197"/>
    <mergeCell ref="F197:G197"/>
    <mergeCell ref="C198:D198"/>
    <mergeCell ref="C192:D192"/>
    <mergeCell ref="F192:G192"/>
    <mergeCell ref="C193:D193"/>
    <mergeCell ref="F193:G193"/>
    <mergeCell ref="F248:G248"/>
    <mergeCell ref="F198:G198"/>
    <mergeCell ref="C199:D199"/>
    <mergeCell ref="F199:G199"/>
    <mergeCell ref="C200:D200"/>
    <mergeCell ref="F200:G200"/>
    <mergeCell ref="C201:D201"/>
    <mergeCell ref="F201:G201"/>
    <mergeCell ref="A202:I202"/>
    <mergeCell ref="C203:D203"/>
    <mergeCell ref="F203:G203"/>
    <mergeCell ref="C205:D205"/>
    <mergeCell ref="F205:G205"/>
    <mergeCell ref="C206:D206"/>
    <mergeCell ref="F206:G206"/>
    <mergeCell ref="A238:I238"/>
    <mergeCell ref="C223:D223"/>
    <mergeCell ref="F223:G223"/>
    <mergeCell ref="C207:D207"/>
    <mergeCell ref="F207:G207"/>
    <mergeCell ref="C208:D208"/>
    <mergeCell ref="F208:G208"/>
    <mergeCell ref="C209:D209"/>
    <mergeCell ref="F209:G209"/>
    <mergeCell ref="C190:D190"/>
    <mergeCell ref="F190:G190"/>
    <mergeCell ref="C191:D191"/>
    <mergeCell ref="F191:G191"/>
    <mergeCell ref="C123:D123"/>
    <mergeCell ref="F123:G123"/>
    <mergeCell ref="C124:D124"/>
    <mergeCell ref="F124:G124"/>
    <mergeCell ref="C125:D125"/>
    <mergeCell ref="F125:G125"/>
    <mergeCell ref="C126:D126"/>
    <mergeCell ref="F126:G126"/>
    <mergeCell ref="C187:D187"/>
    <mergeCell ref="F187:G187"/>
    <mergeCell ref="A136:I136"/>
    <mergeCell ref="A137:B144"/>
    <mergeCell ref="C139:D139"/>
    <mergeCell ref="F139:G139"/>
    <mergeCell ref="C140:D140"/>
    <mergeCell ref="F140:G140"/>
    <mergeCell ref="A145:I145"/>
    <mergeCell ref="A146:B153"/>
    <mergeCell ref="C146:D146"/>
    <mergeCell ref="F146:G146"/>
    <mergeCell ref="F116:G116"/>
    <mergeCell ref="C117:D117"/>
    <mergeCell ref="F117:G117"/>
    <mergeCell ref="F133:G133"/>
    <mergeCell ref="C133:D133"/>
    <mergeCell ref="F122:G122"/>
    <mergeCell ref="C131:D131"/>
    <mergeCell ref="F131:G131"/>
    <mergeCell ref="C141:D141"/>
    <mergeCell ref="F141:G141"/>
    <mergeCell ref="C142:D142"/>
    <mergeCell ref="F142:G142"/>
    <mergeCell ref="C143:D143"/>
    <mergeCell ref="F143:G143"/>
    <mergeCell ref="C144:D144"/>
    <mergeCell ref="F144:G144"/>
    <mergeCell ref="C137:D137"/>
    <mergeCell ref="F137:G137"/>
    <mergeCell ref="C138:D138"/>
    <mergeCell ref="F138:G138"/>
    <mergeCell ref="C152:D152"/>
    <mergeCell ref="F152:G152"/>
    <mergeCell ref="F157:G157"/>
    <mergeCell ref="C158:D158"/>
    <mergeCell ref="F158:G158"/>
    <mergeCell ref="C182:D182"/>
    <mergeCell ref="F182:G182"/>
    <mergeCell ref="C183:D183"/>
    <mergeCell ref="C159:D159"/>
    <mergeCell ref="F159:G159"/>
    <mergeCell ref="A163:I163"/>
    <mergeCell ref="A164:B171"/>
    <mergeCell ref="C164:D164"/>
    <mergeCell ref="F164:G164"/>
    <mergeCell ref="C165:D165"/>
    <mergeCell ref="F165:G165"/>
    <mergeCell ref="C166:D166"/>
    <mergeCell ref="F166:G166"/>
    <mergeCell ref="C167:D167"/>
    <mergeCell ref="F167:G167"/>
    <mergeCell ref="C168:D168"/>
    <mergeCell ref="F168:G168"/>
    <mergeCell ref="C169:D169"/>
    <mergeCell ref="F169:G169"/>
    <mergeCell ref="C147:D147"/>
    <mergeCell ref="F147:G147"/>
    <mergeCell ref="C148:D148"/>
    <mergeCell ref="F148:G148"/>
    <mergeCell ref="C149:D149"/>
    <mergeCell ref="F149:G149"/>
    <mergeCell ref="C150:D150"/>
    <mergeCell ref="F150:G150"/>
    <mergeCell ref="C151:D151"/>
    <mergeCell ref="F151:G151"/>
    <mergeCell ref="E171:I171"/>
    <mergeCell ref="F183:G183"/>
    <mergeCell ref="C184:D184"/>
    <mergeCell ref="F184:G184"/>
    <mergeCell ref="C188:D188"/>
    <mergeCell ref="F188:G188"/>
    <mergeCell ref="C189:D189"/>
    <mergeCell ref="F189:G189"/>
    <mergeCell ref="C170:D170"/>
    <mergeCell ref="F170:G170"/>
    <mergeCell ref="C171:D171"/>
    <mergeCell ref="C185:D185"/>
    <mergeCell ref="F185:G185"/>
    <mergeCell ref="A186:I186"/>
    <mergeCell ref="A179:B180"/>
    <mergeCell ref="C180:D180"/>
    <mergeCell ref="F180:G180"/>
    <mergeCell ref="A181:I181"/>
    <mergeCell ref="A182:B185"/>
    <mergeCell ref="A178:I178"/>
    <mergeCell ref="C179:D179"/>
    <mergeCell ref="F179:G179"/>
    <mergeCell ref="A172:I172"/>
    <mergeCell ref="C153:D153"/>
    <mergeCell ref="E153:I153"/>
    <mergeCell ref="A154:I154"/>
    <mergeCell ref="A155:B162"/>
    <mergeCell ref="C155:D155"/>
    <mergeCell ref="F155:G155"/>
    <mergeCell ref="C156:D156"/>
    <mergeCell ref="F156:G156"/>
    <mergeCell ref="C157:D157"/>
    <mergeCell ref="C160:D160"/>
    <mergeCell ref="F160:G160"/>
    <mergeCell ref="C161:D161"/>
    <mergeCell ref="F161:G161"/>
    <mergeCell ref="C162:D162"/>
    <mergeCell ref="F162:G162"/>
    <mergeCell ref="C119:D119"/>
    <mergeCell ref="F119:G119"/>
    <mergeCell ref="C120:D120"/>
    <mergeCell ref="F120:G120"/>
    <mergeCell ref="C121:D121"/>
    <mergeCell ref="F121:G121"/>
    <mergeCell ref="C122:D122"/>
    <mergeCell ref="A100:B101"/>
    <mergeCell ref="A103:B108"/>
    <mergeCell ref="A110:B117"/>
    <mergeCell ref="C110:D110"/>
    <mergeCell ref="F110:G110"/>
    <mergeCell ref="C111:D111"/>
    <mergeCell ref="F111:G111"/>
    <mergeCell ref="C112:D112"/>
    <mergeCell ref="F112:G112"/>
    <mergeCell ref="C113:D113"/>
    <mergeCell ref="F113:G113"/>
    <mergeCell ref="C116:D116"/>
    <mergeCell ref="C114:D114"/>
    <mergeCell ref="F114:G114"/>
    <mergeCell ref="C115:D115"/>
    <mergeCell ref="F115:G115"/>
    <mergeCell ref="C103:D103"/>
    <mergeCell ref="F103:G103"/>
    <mergeCell ref="C104:D104"/>
    <mergeCell ref="F104:G104"/>
    <mergeCell ref="C105:D105"/>
    <mergeCell ref="A85:H85"/>
    <mergeCell ref="A84:I84"/>
    <mergeCell ref="A86:I86"/>
    <mergeCell ref="A87:C87"/>
    <mergeCell ref="H87:I87"/>
    <mergeCell ref="A88:C88"/>
    <mergeCell ref="H88:I88"/>
    <mergeCell ref="A89:C89"/>
    <mergeCell ref="H89:I89"/>
    <mergeCell ref="A94:I94"/>
    <mergeCell ref="A95:B95"/>
    <mergeCell ref="C95:D95"/>
    <mergeCell ref="F95:G95"/>
    <mergeCell ref="A90:I90"/>
    <mergeCell ref="A91:F91"/>
    <mergeCell ref="H91:I91"/>
    <mergeCell ref="A92:F92"/>
    <mergeCell ref="H92:I92"/>
    <mergeCell ref="A93:F93"/>
    <mergeCell ref="H93:I93"/>
    <mergeCell ref="A119:B126"/>
    <mergeCell ref="A298:C298"/>
    <mergeCell ref="E298:I298"/>
    <mergeCell ref="A299:I303"/>
    <mergeCell ref="A304:I304"/>
    <mergeCell ref="A305:I305"/>
    <mergeCell ref="A306:I313"/>
    <mergeCell ref="A293:I293"/>
    <mergeCell ref="C294:I294"/>
    <mergeCell ref="A295:I295"/>
    <mergeCell ref="A296:C296"/>
    <mergeCell ref="E296:I296"/>
    <mergeCell ref="A297:C297"/>
    <mergeCell ref="E297:I297"/>
    <mergeCell ref="C287:D287"/>
    <mergeCell ref="F287:G287"/>
    <mergeCell ref="C288:D288"/>
    <mergeCell ref="F288:G288"/>
    <mergeCell ref="C289:D289"/>
    <mergeCell ref="F289:G289"/>
    <mergeCell ref="C290:D290"/>
    <mergeCell ref="C291:D291"/>
    <mergeCell ref="C292:D292"/>
    <mergeCell ref="E292:I292"/>
    <mergeCell ref="A322:I322"/>
    <mergeCell ref="A323:I323"/>
    <mergeCell ref="A324:C324"/>
    <mergeCell ref="H324:I324"/>
    <mergeCell ref="A314:I314"/>
    <mergeCell ref="A315:I315"/>
    <mergeCell ref="A316:I316"/>
    <mergeCell ref="A317:I317"/>
    <mergeCell ref="A318:I318"/>
    <mergeCell ref="A319:I319"/>
    <mergeCell ref="A320:I320"/>
    <mergeCell ref="A321:I321"/>
    <mergeCell ref="F274:G274"/>
    <mergeCell ref="F282:G282"/>
    <mergeCell ref="C285:D285"/>
    <mergeCell ref="F285:G285"/>
    <mergeCell ref="F281:G281"/>
    <mergeCell ref="A284:I284"/>
    <mergeCell ref="F267:G267"/>
    <mergeCell ref="F268:G268"/>
    <mergeCell ref="F270:G270"/>
    <mergeCell ref="C283:D283"/>
    <mergeCell ref="F283:G283"/>
    <mergeCell ref="C277:D277"/>
    <mergeCell ref="F277:G277"/>
    <mergeCell ref="C282:D282"/>
    <mergeCell ref="C281:D281"/>
    <mergeCell ref="C276:D276"/>
    <mergeCell ref="C271:D271"/>
    <mergeCell ref="F271:G271"/>
    <mergeCell ref="C272:D272"/>
    <mergeCell ref="F272:G272"/>
    <mergeCell ref="C273:D273"/>
    <mergeCell ref="F273:G273"/>
    <mergeCell ref="C274:D274"/>
    <mergeCell ref="F276:G276"/>
    <mergeCell ref="A266:I266"/>
    <mergeCell ref="C267:D267"/>
    <mergeCell ref="C268:D268"/>
    <mergeCell ref="C269:D269"/>
    <mergeCell ref="F269:G269"/>
    <mergeCell ref="F224:G224"/>
    <mergeCell ref="C270:D270"/>
    <mergeCell ref="F226:G226"/>
    <mergeCell ref="F227:G227"/>
    <mergeCell ref="C227:D227"/>
    <mergeCell ref="C224:D224"/>
    <mergeCell ref="C226:D226"/>
    <mergeCell ref="A241:I241"/>
    <mergeCell ref="A239:I239"/>
    <mergeCell ref="A240:I240"/>
    <mergeCell ref="A242:I242"/>
    <mergeCell ref="A243:I243"/>
    <mergeCell ref="A244:I244"/>
    <mergeCell ref="A245:I245"/>
    <mergeCell ref="C246:D246"/>
    <mergeCell ref="F246:G246"/>
    <mergeCell ref="C247:D247"/>
    <mergeCell ref="F247:G247"/>
    <mergeCell ref="C248:D248"/>
    <mergeCell ref="A97:I97"/>
    <mergeCell ref="A52:D53"/>
    <mergeCell ref="A54:D54"/>
    <mergeCell ref="F54:G54"/>
    <mergeCell ref="F55:G55"/>
    <mergeCell ref="I55:I61"/>
    <mergeCell ref="A55:D61"/>
    <mergeCell ref="A62:I62"/>
    <mergeCell ref="A63:D64"/>
    <mergeCell ref="A65:D65"/>
    <mergeCell ref="F65:G65"/>
    <mergeCell ref="A66:D72"/>
    <mergeCell ref="F66:G66"/>
    <mergeCell ref="I66:I72"/>
    <mergeCell ref="F67:G67"/>
    <mergeCell ref="F68:G68"/>
    <mergeCell ref="F69:G69"/>
    <mergeCell ref="F70:G70"/>
    <mergeCell ref="F71:G71"/>
    <mergeCell ref="F72:G72"/>
    <mergeCell ref="F63:G63"/>
    <mergeCell ref="A73:I73"/>
    <mergeCell ref="A74:D75"/>
    <mergeCell ref="F74:G74"/>
    <mergeCell ref="A50:C50"/>
    <mergeCell ref="H50:I50"/>
    <mergeCell ref="A51:I51"/>
    <mergeCell ref="F56:G56"/>
    <mergeCell ref="F57:G57"/>
    <mergeCell ref="F58:G58"/>
    <mergeCell ref="F59:G59"/>
    <mergeCell ref="F60:G60"/>
    <mergeCell ref="F61:G61"/>
    <mergeCell ref="F52:G52"/>
    <mergeCell ref="F53:G53"/>
    <mergeCell ref="A46:I46"/>
    <mergeCell ref="A47:C47"/>
    <mergeCell ref="H47:I47"/>
    <mergeCell ref="A48:C48"/>
    <mergeCell ref="H48:I48"/>
    <mergeCell ref="A49:C49"/>
    <mergeCell ref="H49:I49"/>
    <mergeCell ref="A43:C43"/>
    <mergeCell ref="D43:E43"/>
    <mergeCell ref="F43:G43"/>
    <mergeCell ref="H43:I43"/>
    <mergeCell ref="A45:C45"/>
    <mergeCell ref="D45:E45"/>
    <mergeCell ref="F45:G45"/>
    <mergeCell ref="H45:I45"/>
    <mergeCell ref="A44:C44"/>
    <mergeCell ref="D44:E44"/>
    <mergeCell ref="F44:G44"/>
    <mergeCell ref="H44:I44"/>
    <mergeCell ref="A39:C39"/>
    <mergeCell ref="G39:H39"/>
    <mergeCell ref="A40:C40"/>
    <mergeCell ref="H40:I40"/>
    <mergeCell ref="A41:I41"/>
    <mergeCell ref="A42:C42"/>
    <mergeCell ref="D42:E42"/>
    <mergeCell ref="F42:G42"/>
    <mergeCell ref="H42:I42"/>
    <mergeCell ref="A35:C35"/>
    <mergeCell ref="H35:I35"/>
    <mergeCell ref="A36:I36"/>
    <mergeCell ref="A37:C37"/>
    <mergeCell ref="G37:H37"/>
    <mergeCell ref="A38:C38"/>
    <mergeCell ref="G38:H38"/>
    <mergeCell ref="A29:C29"/>
    <mergeCell ref="H29:I29"/>
    <mergeCell ref="A32:I32"/>
    <mergeCell ref="A33:C33"/>
    <mergeCell ref="H33:I33"/>
    <mergeCell ref="A34:C34"/>
    <mergeCell ref="H34:I34"/>
    <mergeCell ref="A30:C30"/>
    <mergeCell ref="H30:I30"/>
    <mergeCell ref="A31:C31"/>
    <mergeCell ref="E31:I31"/>
    <mergeCell ref="A26:C26"/>
    <mergeCell ref="H26:I26"/>
    <mergeCell ref="A27:C27"/>
    <mergeCell ref="H27:I27"/>
    <mergeCell ref="A28:C28"/>
    <mergeCell ref="H28:I28"/>
    <mergeCell ref="A22:C22"/>
    <mergeCell ref="H22:I22"/>
    <mergeCell ref="A23:C23"/>
    <mergeCell ref="E23:I23"/>
    <mergeCell ref="A24:I24"/>
    <mergeCell ref="A25:C25"/>
    <mergeCell ref="H25:I25"/>
    <mergeCell ref="A19:C19"/>
    <mergeCell ref="H19:I19"/>
    <mergeCell ref="A20:C20"/>
    <mergeCell ref="H20:I20"/>
    <mergeCell ref="A21:C21"/>
    <mergeCell ref="H21:I21"/>
    <mergeCell ref="A16:C16"/>
    <mergeCell ref="H16:I16"/>
    <mergeCell ref="A17:C17"/>
    <mergeCell ref="H17:I17"/>
    <mergeCell ref="A18:C18"/>
    <mergeCell ref="H18:I18"/>
    <mergeCell ref="A12:C12"/>
    <mergeCell ref="E12:I12"/>
    <mergeCell ref="A13:I13"/>
    <mergeCell ref="A14:C14"/>
    <mergeCell ref="H14:I14"/>
    <mergeCell ref="A15:C15"/>
    <mergeCell ref="H15:I15"/>
    <mergeCell ref="A7:C7"/>
    <mergeCell ref="H7:I7"/>
    <mergeCell ref="A8:C8"/>
    <mergeCell ref="E8:I8"/>
    <mergeCell ref="A9:A11"/>
    <mergeCell ref="E9:I9"/>
    <mergeCell ref="E10:I10"/>
    <mergeCell ref="E11:I11"/>
    <mergeCell ref="A4:C4"/>
    <mergeCell ref="E4:F4"/>
    <mergeCell ref="G4:H4"/>
    <mergeCell ref="A5:I5"/>
    <mergeCell ref="A6:C6"/>
    <mergeCell ref="H6:I6"/>
    <mergeCell ref="A1:I1"/>
    <mergeCell ref="A2:C2"/>
    <mergeCell ref="E2:F2"/>
    <mergeCell ref="G2:H2"/>
    <mergeCell ref="A3:C3"/>
    <mergeCell ref="E3:F3"/>
    <mergeCell ref="G3:H3"/>
    <mergeCell ref="F105:G105"/>
    <mergeCell ref="C177:D177"/>
    <mergeCell ref="F177:G177"/>
    <mergeCell ref="A177:B177"/>
    <mergeCell ref="C100:D100"/>
    <mergeCell ref="F100:G100"/>
    <mergeCell ref="C101:D101"/>
    <mergeCell ref="F101:G101"/>
    <mergeCell ref="F64:G64"/>
    <mergeCell ref="A174:I174"/>
    <mergeCell ref="A176:I176"/>
    <mergeCell ref="A98:I98"/>
    <mergeCell ref="A175:I175"/>
    <mergeCell ref="A99:I99"/>
    <mergeCell ref="A102:I102"/>
    <mergeCell ref="A109:I109"/>
    <mergeCell ref="A118:I118"/>
    <mergeCell ref="A173:I173"/>
    <mergeCell ref="C106:D106"/>
    <mergeCell ref="F106:G106"/>
    <mergeCell ref="C107:D107"/>
    <mergeCell ref="F107:G107"/>
    <mergeCell ref="C108:D108"/>
    <mergeCell ref="F108:G108"/>
    <mergeCell ref="S83:S84"/>
    <mergeCell ref="N69:R69"/>
    <mergeCell ref="O78:R78"/>
    <mergeCell ref="O68:R68"/>
    <mergeCell ref="F75:G75"/>
    <mergeCell ref="A76:D76"/>
    <mergeCell ref="F76:G76"/>
    <mergeCell ref="A77:D83"/>
    <mergeCell ref="F77:G77"/>
    <mergeCell ref="I77:I83"/>
    <mergeCell ref="F78:G78"/>
    <mergeCell ref="F79:G79"/>
    <mergeCell ref="F80:G80"/>
    <mergeCell ref="F81:G81"/>
    <mergeCell ref="F82:G82"/>
    <mergeCell ref="F83:G83"/>
    <mergeCell ref="N70:R70"/>
    <mergeCell ref="N71:R71"/>
    <mergeCell ref="N80:R80"/>
    <mergeCell ref="N81:R81"/>
    <mergeCell ref="N82:R82"/>
    <mergeCell ref="N79:R79"/>
    <mergeCell ref="N83:R84"/>
  </mergeCells>
  <printOptions horizontalCentered="1"/>
  <pageMargins left="0.19685039370078741" right="0.19685039370078741" top="0.78740157480314965" bottom="0.78740157480314965" header="0.19685039370078741" footer="0.19685039370078741"/>
  <pageSetup paperSize="9" scale="63" fitToHeight="0" orientation="portrait" r:id="rId1"/>
  <headerFooter>
    <oddHeader>&amp;C&amp;24&amp;G</oddHeader>
    <oddFooter>&amp;L&amp;"Times New Roman,Bold"&amp;16Ref No: &amp;F&amp;R&amp;"Times New Roman,Bold"&amp;16&amp;P</oddFooter>
  </headerFooter>
  <rowBreaks count="3" manualBreakCount="3">
    <brk id="50" max="16383" man="1"/>
    <brk id="294" max="8" man="1"/>
    <brk id="304"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1"/>
  <sheetViews>
    <sheetView topLeftCell="A13" workbookViewId="0">
      <selection sqref="A1:XFD1048576"/>
    </sheetView>
  </sheetViews>
  <sheetFormatPr defaultRowHeight="15" x14ac:dyDescent="0.25"/>
  <cols>
    <col min="2" max="2" width="11.7109375" customWidth="1"/>
    <col min="258" max="258" width="11.7109375" customWidth="1"/>
    <col min="514" max="514" width="11.7109375" customWidth="1"/>
    <col min="770" max="770" width="11.7109375" customWidth="1"/>
    <col min="1026" max="1026" width="11.7109375" customWidth="1"/>
    <col min="1282" max="1282" width="11.7109375" customWidth="1"/>
    <col min="1538" max="1538" width="11.7109375" customWidth="1"/>
    <col min="1794" max="1794" width="11.7109375" customWidth="1"/>
    <col min="2050" max="2050" width="11.7109375" customWidth="1"/>
    <col min="2306" max="2306" width="11.7109375" customWidth="1"/>
    <col min="2562" max="2562" width="11.7109375" customWidth="1"/>
    <col min="2818" max="2818" width="11.7109375" customWidth="1"/>
    <col min="3074" max="3074" width="11.7109375" customWidth="1"/>
    <col min="3330" max="3330" width="11.7109375" customWidth="1"/>
    <col min="3586" max="3586" width="11.7109375" customWidth="1"/>
    <col min="3842" max="3842" width="11.7109375" customWidth="1"/>
    <col min="4098" max="4098" width="11.7109375" customWidth="1"/>
    <col min="4354" max="4354" width="11.7109375" customWidth="1"/>
    <col min="4610" max="4610" width="11.7109375" customWidth="1"/>
    <col min="4866" max="4866" width="11.7109375" customWidth="1"/>
    <col min="5122" max="5122" width="11.7109375" customWidth="1"/>
    <col min="5378" max="5378" width="11.7109375" customWidth="1"/>
    <col min="5634" max="5634" width="11.7109375" customWidth="1"/>
    <col min="5890" max="5890" width="11.7109375" customWidth="1"/>
    <col min="6146" max="6146" width="11.7109375" customWidth="1"/>
    <col min="6402" max="6402" width="11.7109375" customWidth="1"/>
    <col min="6658" max="6658" width="11.7109375" customWidth="1"/>
    <col min="6914" max="6914" width="11.7109375" customWidth="1"/>
    <col min="7170" max="7170" width="11.7109375" customWidth="1"/>
    <col min="7426" max="7426" width="11.7109375" customWidth="1"/>
    <col min="7682" max="7682" width="11.7109375" customWidth="1"/>
    <col min="7938" max="7938" width="11.7109375" customWidth="1"/>
    <col min="8194" max="8194" width="11.7109375" customWidth="1"/>
    <col min="8450" max="8450" width="11.7109375" customWidth="1"/>
    <col min="8706" max="8706" width="11.7109375" customWidth="1"/>
    <col min="8962" max="8962" width="11.7109375" customWidth="1"/>
    <col min="9218" max="9218" width="11.7109375" customWidth="1"/>
    <col min="9474" max="9474" width="11.7109375" customWidth="1"/>
    <col min="9730" max="9730" width="11.7109375" customWidth="1"/>
    <col min="9986" max="9986" width="11.7109375" customWidth="1"/>
    <col min="10242" max="10242" width="11.7109375" customWidth="1"/>
    <col min="10498" max="10498" width="11.7109375" customWidth="1"/>
    <col min="10754" max="10754" width="11.7109375" customWidth="1"/>
    <col min="11010" max="11010" width="11.7109375" customWidth="1"/>
    <col min="11266" max="11266" width="11.7109375" customWidth="1"/>
    <col min="11522" max="11522" width="11.7109375" customWidth="1"/>
    <col min="11778" max="11778" width="11.7109375" customWidth="1"/>
    <col min="12034" max="12034" width="11.7109375" customWidth="1"/>
    <col min="12290" max="12290" width="11.7109375" customWidth="1"/>
    <col min="12546" max="12546" width="11.7109375" customWidth="1"/>
    <col min="12802" max="12802" width="11.7109375" customWidth="1"/>
    <col min="13058" max="13058" width="11.7109375" customWidth="1"/>
    <col min="13314" max="13314" width="11.7109375" customWidth="1"/>
    <col min="13570" max="13570" width="11.7109375" customWidth="1"/>
    <col min="13826" max="13826" width="11.7109375" customWidth="1"/>
    <col min="14082" max="14082" width="11.7109375" customWidth="1"/>
    <col min="14338" max="14338" width="11.7109375" customWidth="1"/>
    <col min="14594" max="14594" width="11.7109375" customWidth="1"/>
    <col min="14850" max="14850" width="11.7109375" customWidth="1"/>
    <col min="15106" max="15106" width="11.7109375" customWidth="1"/>
    <col min="15362" max="15362" width="11.7109375" customWidth="1"/>
    <col min="15618" max="15618" width="11.7109375" customWidth="1"/>
    <col min="15874" max="15874" width="11.7109375" customWidth="1"/>
    <col min="16130" max="16130" width="11.7109375" customWidth="1"/>
  </cols>
  <sheetData>
    <row r="2" spans="1:15" x14ac:dyDescent="0.25">
      <c r="A2" t="s">
        <v>112</v>
      </c>
      <c r="B2" s="1" t="s">
        <v>113</v>
      </c>
      <c r="C2" s="1">
        <v>26</v>
      </c>
    </row>
    <row r="3" spans="1:15" x14ac:dyDescent="0.25">
      <c r="B3" t="s">
        <v>114</v>
      </c>
      <c r="C3" t="s">
        <v>115</v>
      </c>
    </row>
    <row r="4" spans="1:15" x14ac:dyDescent="0.25">
      <c r="A4" t="s">
        <v>116</v>
      </c>
      <c r="B4" s="2">
        <v>10</v>
      </c>
      <c r="C4" s="2">
        <v>10</v>
      </c>
      <c r="D4" s="3"/>
      <c r="E4" s="3">
        <f>(100/B4)*C4</f>
        <v>100</v>
      </c>
    </row>
    <row r="5" spans="1:15" x14ac:dyDescent="0.25">
      <c r="A5" t="s">
        <v>117</v>
      </c>
      <c r="B5" t="s">
        <v>118</v>
      </c>
      <c r="C5" t="s">
        <v>119</v>
      </c>
      <c r="E5" s="3">
        <f>(100/B6)*C6</f>
        <v>96.296296296296291</v>
      </c>
      <c r="I5" s="2" t="s">
        <v>120</v>
      </c>
      <c r="J5" s="2" t="s">
        <v>121</v>
      </c>
      <c r="K5" s="2" t="s">
        <v>122</v>
      </c>
      <c r="L5" s="2" t="s">
        <v>123</v>
      </c>
      <c r="M5" s="2" t="s">
        <v>124</v>
      </c>
      <c r="N5" s="2" t="s">
        <v>125</v>
      </c>
      <c r="O5" s="2" t="s">
        <v>126</v>
      </c>
    </row>
    <row r="6" spans="1:15" x14ac:dyDescent="0.25">
      <c r="B6" s="2">
        <f>C2+1</f>
        <v>27</v>
      </c>
      <c r="C6" s="2">
        <v>26</v>
      </c>
      <c r="E6" s="3">
        <f>(100/B8)*C8</f>
        <v>0</v>
      </c>
      <c r="F6" s="4" t="s">
        <v>127</v>
      </c>
      <c r="I6" s="4">
        <f>C4</f>
        <v>10</v>
      </c>
      <c r="J6" s="4">
        <f>40/B6*C6</f>
        <v>38.518518518518519</v>
      </c>
      <c r="K6" s="4">
        <f>15/B8*C8</f>
        <v>0</v>
      </c>
      <c r="L6" s="4">
        <f>10/B10*C10</f>
        <v>0</v>
      </c>
      <c r="M6" s="4">
        <f>10/B12*C12</f>
        <v>0</v>
      </c>
      <c r="N6" s="4">
        <f>5/B14*C14</f>
        <v>0</v>
      </c>
      <c r="O6" s="4">
        <f>5/B16*C16</f>
        <v>0</v>
      </c>
    </row>
    <row r="7" spans="1:15" x14ac:dyDescent="0.25">
      <c r="A7" t="s">
        <v>128</v>
      </c>
      <c r="B7" t="s">
        <v>129</v>
      </c>
      <c r="C7" t="s">
        <v>130</v>
      </c>
      <c r="E7" s="3">
        <f>(100/B10)*C10</f>
        <v>0</v>
      </c>
      <c r="F7" s="2" t="s">
        <v>131</v>
      </c>
      <c r="G7" s="2"/>
      <c r="H7" s="2"/>
      <c r="I7" s="2">
        <f>I6+20</f>
        <v>30</v>
      </c>
      <c r="J7" s="2">
        <f>30/B6*C6</f>
        <v>28.888888888888889</v>
      </c>
      <c r="K7" s="2">
        <f>15/B8*C8</f>
        <v>0</v>
      </c>
      <c r="L7" s="2">
        <f>10/B10*C10</f>
        <v>0</v>
      </c>
      <c r="M7" s="2">
        <f>5/B12*C12</f>
        <v>0</v>
      </c>
      <c r="N7" s="2">
        <f>5/B14*C14</f>
        <v>0</v>
      </c>
      <c r="O7" s="2">
        <f>5/B16*C16</f>
        <v>0</v>
      </c>
    </row>
    <row r="8" spans="1:15" x14ac:dyDescent="0.25">
      <c r="B8" s="2">
        <f>C2</f>
        <v>26</v>
      </c>
      <c r="C8" s="2">
        <v>0</v>
      </c>
      <c r="D8" s="3"/>
      <c r="E8" s="3">
        <f>(100/B12)*C12</f>
        <v>0</v>
      </c>
    </row>
    <row r="9" spans="1:15" x14ac:dyDescent="0.25">
      <c r="A9" t="s">
        <v>132</v>
      </c>
      <c r="B9" t="s">
        <v>129</v>
      </c>
      <c r="C9" t="s">
        <v>130</v>
      </c>
      <c r="E9" s="3">
        <f>(100/B14)*C14</f>
        <v>0</v>
      </c>
    </row>
    <row r="10" spans="1:15" x14ac:dyDescent="0.25">
      <c r="B10" s="2">
        <f>C2</f>
        <v>26</v>
      </c>
      <c r="C10" s="2">
        <v>0</v>
      </c>
      <c r="D10" s="3"/>
      <c r="E10" s="3">
        <f>(100/B16)*C16</f>
        <v>0</v>
      </c>
    </row>
    <row r="11" spans="1:15" x14ac:dyDescent="0.25">
      <c r="A11" t="s">
        <v>124</v>
      </c>
      <c r="B11" t="s">
        <v>129</v>
      </c>
      <c r="C11" t="s">
        <v>130</v>
      </c>
    </row>
    <row r="12" spans="1:15" x14ac:dyDescent="0.25">
      <c r="B12" s="2">
        <f>C2</f>
        <v>26</v>
      </c>
      <c r="C12" s="2">
        <v>0</v>
      </c>
      <c r="D12" s="3"/>
      <c r="F12" s="2"/>
      <c r="G12" s="2" t="s">
        <v>127</v>
      </c>
      <c r="H12" s="2" t="s">
        <v>133</v>
      </c>
      <c r="L12" s="3" t="s">
        <v>134</v>
      </c>
    </row>
    <row r="13" spans="1:15" ht="30" x14ac:dyDescent="0.25">
      <c r="A13" s="5" t="s">
        <v>125</v>
      </c>
      <c r="B13" t="s">
        <v>129</v>
      </c>
      <c r="C13" t="s">
        <v>130</v>
      </c>
      <c r="F13" s="2" t="s">
        <v>135</v>
      </c>
      <c r="G13" s="2">
        <f>I6</f>
        <v>10</v>
      </c>
      <c r="H13" s="2">
        <f>I7</f>
        <v>30</v>
      </c>
      <c r="L13" s="3" t="s">
        <v>134</v>
      </c>
    </row>
    <row r="14" spans="1:15" x14ac:dyDescent="0.25">
      <c r="B14" s="2">
        <f>C2</f>
        <v>26</v>
      </c>
      <c r="C14" s="2">
        <v>0</v>
      </c>
      <c r="D14" s="3"/>
      <c r="F14" s="2" t="s">
        <v>136</v>
      </c>
      <c r="G14" s="2">
        <f>J6</f>
        <v>38.518518518518519</v>
      </c>
      <c r="H14" s="2">
        <f>J7</f>
        <v>28.888888888888889</v>
      </c>
      <c r="L14" s="3"/>
    </row>
    <row r="15" spans="1:15" x14ac:dyDescent="0.25">
      <c r="A15" t="s">
        <v>126</v>
      </c>
      <c r="B15" t="s">
        <v>129</v>
      </c>
      <c r="C15" t="s">
        <v>130</v>
      </c>
      <c r="F15" s="2" t="s">
        <v>122</v>
      </c>
      <c r="G15" s="2">
        <f>K6</f>
        <v>0</v>
      </c>
      <c r="H15" s="2">
        <f>K7</f>
        <v>0</v>
      </c>
      <c r="L15" s="3"/>
    </row>
    <row r="16" spans="1:15" x14ac:dyDescent="0.25">
      <c r="B16" s="2">
        <f>C2</f>
        <v>26</v>
      </c>
      <c r="C16" s="2">
        <v>0</v>
      </c>
      <c r="D16" s="3"/>
      <c r="F16" s="2" t="s">
        <v>123</v>
      </c>
      <c r="G16" s="2">
        <f>L6</f>
        <v>0</v>
      </c>
      <c r="H16" s="2">
        <f>L7</f>
        <v>0</v>
      </c>
      <c r="L16" s="3"/>
    </row>
    <row r="17" spans="5:12" x14ac:dyDescent="0.25">
      <c r="F17" s="2" t="s">
        <v>124</v>
      </c>
      <c r="G17" s="2">
        <f>M6</f>
        <v>0</v>
      </c>
      <c r="H17" s="2">
        <f>M7</f>
        <v>0</v>
      </c>
      <c r="L17" s="3"/>
    </row>
    <row r="18" spans="5:12" ht="30" x14ac:dyDescent="0.25">
      <c r="F18" s="6" t="s">
        <v>125</v>
      </c>
      <c r="G18" s="2">
        <f>N6</f>
        <v>0</v>
      </c>
      <c r="H18" s="2">
        <f>N7</f>
        <v>0</v>
      </c>
      <c r="L18" s="3"/>
    </row>
    <row r="19" spans="5:12" x14ac:dyDescent="0.25">
      <c r="F19" s="2" t="s">
        <v>126</v>
      </c>
      <c r="G19" s="2">
        <f>O6</f>
        <v>0</v>
      </c>
      <c r="H19" s="2">
        <f>O7</f>
        <v>0</v>
      </c>
      <c r="L19" s="3"/>
    </row>
    <row r="20" spans="5:12" x14ac:dyDescent="0.25">
      <c r="F20" s="2" t="s">
        <v>137</v>
      </c>
      <c r="G20" s="8">
        <f>(G13+G14+G15+G16+G17+G18+G19)/100</f>
        <v>0.48518518518518516</v>
      </c>
      <c r="H20" s="8">
        <f>(H13+H14+H15+H16+H17+H18+H19)/100</f>
        <v>0.58888888888888891</v>
      </c>
      <c r="L20" s="3"/>
    </row>
    <row r="21" spans="5:12" x14ac:dyDescent="0.25">
      <c r="E21"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1"/>
  <sheetViews>
    <sheetView workbookViewId="0">
      <selection activeCell="G20" sqref="G20:H20"/>
    </sheetView>
  </sheetViews>
  <sheetFormatPr defaultRowHeight="15" x14ac:dyDescent="0.25"/>
  <cols>
    <col min="2" max="2" width="11.7109375" customWidth="1"/>
    <col min="258" max="258" width="11.7109375" customWidth="1"/>
    <col min="514" max="514" width="11.7109375" customWidth="1"/>
    <col min="770" max="770" width="11.7109375" customWidth="1"/>
    <col min="1026" max="1026" width="11.7109375" customWidth="1"/>
    <col min="1282" max="1282" width="11.7109375" customWidth="1"/>
    <col min="1538" max="1538" width="11.7109375" customWidth="1"/>
    <col min="1794" max="1794" width="11.7109375" customWidth="1"/>
    <col min="2050" max="2050" width="11.7109375" customWidth="1"/>
    <col min="2306" max="2306" width="11.7109375" customWidth="1"/>
    <col min="2562" max="2562" width="11.7109375" customWidth="1"/>
    <col min="2818" max="2818" width="11.7109375" customWidth="1"/>
    <col min="3074" max="3074" width="11.7109375" customWidth="1"/>
    <col min="3330" max="3330" width="11.7109375" customWidth="1"/>
    <col min="3586" max="3586" width="11.7109375" customWidth="1"/>
    <col min="3842" max="3842" width="11.7109375" customWidth="1"/>
    <col min="4098" max="4098" width="11.7109375" customWidth="1"/>
    <col min="4354" max="4354" width="11.7109375" customWidth="1"/>
    <col min="4610" max="4610" width="11.7109375" customWidth="1"/>
    <col min="4866" max="4866" width="11.7109375" customWidth="1"/>
    <col min="5122" max="5122" width="11.7109375" customWidth="1"/>
    <col min="5378" max="5378" width="11.7109375" customWidth="1"/>
    <col min="5634" max="5634" width="11.7109375" customWidth="1"/>
    <col min="5890" max="5890" width="11.7109375" customWidth="1"/>
    <col min="6146" max="6146" width="11.7109375" customWidth="1"/>
    <col min="6402" max="6402" width="11.7109375" customWidth="1"/>
    <col min="6658" max="6658" width="11.7109375" customWidth="1"/>
    <col min="6914" max="6914" width="11.7109375" customWidth="1"/>
    <col min="7170" max="7170" width="11.7109375" customWidth="1"/>
    <col min="7426" max="7426" width="11.7109375" customWidth="1"/>
    <col min="7682" max="7682" width="11.7109375" customWidth="1"/>
    <col min="7938" max="7938" width="11.7109375" customWidth="1"/>
    <col min="8194" max="8194" width="11.7109375" customWidth="1"/>
    <col min="8450" max="8450" width="11.7109375" customWidth="1"/>
    <col min="8706" max="8706" width="11.7109375" customWidth="1"/>
    <col min="8962" max="8962" width="11.7109375" customWidth="1"/>
    <col min="9218" max="9218" width="11.7109375" customWidth="1"/>
    <col min="9474" max="9474" width="11.7109375" customWidth="1"/>
    <col min="9730" max="9730" width="11.7109375" customWidth="1"/>
    <col min="9986" max="9986" width="11.7109375" customWidth="1"/>
    <col min="10242" max="10242" width="11.7109375" customWidth="1"/>
    <col min="10498" max="10498" width="11.7109375" customWidth="1"/>
    <col min="10754" max="10754" width="11.7109375" customWidth="1"/>
    <col min="11010" max="11010" width="11.7109375" customWidth="1"/>
    <col min="11266" max="11266" width="11.7109375" customWidth="1"/>
    <col min="11522" max="11522" width="11.7109375" customWidth="1"/>
    <col min="11778" max="11778" width="11.7109375" customWidth="1"/>
    <col min="12034" max="12034" width="11.7109375" customWidth="1"/>
    <col min="12290" max="12290" width="11.7109375" customWidth="1"/>
    <col min="12546" max="12546" width="11.7109375" customWidth="1"/>
    <col min="12802" max="12802" width="11.7109375" customWidth="1"/>
    <col min="13058" max="13058" width="11.7109375" customWidth="1"/>
    <col min="13314" max="13314" width="11.7109375" customWidth="1"/>
    <col min="13570" max="13570" width="11.7109375" customWidth="1"/>
    <col min="13826" max="13826" width="11.7109375" customWidth="1"/>
    <col min="14082" max="14082" width="11.7109375" customWidth="1"/>
    <col min="14338" max="14338" width="11.7109375" customWidth="1"/>
    <col min="14594" max="14594" width="11.7109375" customWidth="1"/>
    <col min="14850" max="14850" width="11.7109375" customWidth="1"/>
    <col min="15106" max="15106" width="11.7109375" customWidth="1"/>
    <col min="15362" max="15362" width="11.7109375" customWidth="1"/>
    <col min="15618" max="15618" width="11.7109375" customWidth="1"/>
    <col min="15874" max="15874" width="11.7109375" customWidth="1"/>
    <col min="16130" max="16130" width="11.7109375" customWidth="1"/>
  </cols>
  <sheetData>
    <row r="2" spans="1:15" x14ac:dyDescent="0.25">
      <c r="A2" t="s">
        <v>112</v>
      </c>
      <c r="B2" s="1" t="s">
        <v>113</v>
      </c>
      <c r="C2" s="1">
        <v>27</v>
      </c>
    </row>
    <row r="3" spans="1:15" x14ac:dyDescent="0.25">
      <c r="B3" t="s">
        <v>114</v>
      </c>
      <c r="C3" t="s">
        <v>115</v>
      </c>
    </row>
    <row r="4" spans="1:15" x14ac:dyDescent="0.25">
      <c r="A4" t="s">
        <v>116</v>
      </c>
      <c r="B4" s="2">
        <v>10</v>
      </c>
      <c r="C4" s="2">
        <v>10</v>
      </c>
      <c r="D4" s="3"/>
      <c r="E4" s="3">
        <f>(100/B4)*C4</f>
        <v>100</v>
      </c>
    </row>
    <row r="5" spans="1:15" x14ac:dyDescent="0.25">
      <c r="A5" t="s">
        <v>117</v>
      </c>
      <c r="B5" t="s">
        <v>118</v>
      </c>
      <c r="C5" t="s">
        <v>119</v>
      </c>
      <c r="E5" s="3">
        <f>(100/B6)*C6</f>
        <v>85.714285714285722</v>
      </c>
      <c r="I5" s="2" t="s">
        <v>120</v>
      </c>
      <c r="J5" s="2" t="s">
        <v>121</v>
      </c>
      <c r="K5" s="2" t="s">
        <v>122</v>
      </c>
      <c r="L5" s="2" t="s">
        <v>123</v>
      </c>
      <c r="M5" s="2" t="s">
        <v>124</v>
      </c>
      <c r="N5" s="2" t="s">
        <v>125</v>
      </c>
      <c r="O5" s="2" t="s">
        <v>126</v>
      </c>
    </row>
    <row r="6" spans="1:15" x14ac:dyDescent="0.25">
      <c r="B6" s="2">
        <f>C2+1</f>
        <v>28</v>
      </c>
      <c r="C6" s="2">
        <v>24</v>
      </c>
      <c r="E6" s="3">
        <f>(100/B8)*C8</f>
        <v>0</v>
      </c>
      <c r="F6" s="4" t="s">
        <v>127</v>
      </c>
      <c r="I6" s="4">
        <f>C4</f>
        <v>10</v>
      </c>
      <c r="J6" s="4">
        <f>40/B6*C6</f>
        <v>34.285714285714285</v>
      </c>
      <c r="K6" s="4">
        <f>15/B8*C8</f>
        <v>0</v>
      </c>
      <c r="L6" s="4">
        <f>10/B10*C10</f>
        <v>0</v>
      </c>
      <c r="M6" s="4">
        <f>10/B12*C12</f>
        <v>0</v>
      </c>
      <c r="N6" s="4">
        <f>5/B14*C14</f>
        <v>0</v>
      </c>
      <c r="O6" s="4">
        <f>5/B16*C16</f>
        <v>0</v>
      </c>
    </row>
    <row r="7" spans="1:15" x14ac:dyDescent="0.25">
      <c r="A7" t="s">
        <v>128</v>
      </c>
      <c r="B7" t="s">
        <v>129</v>
      </c>
      <c r="C7" t="s">
        <v>130</v>
      </c>
      <c r="E7" s="3">
        <f>(100/B10)*C10</f>
        <v>0</v>
      </c>
      <c r="F7" s="2" t="s">
        <v>131</v>
      </c>
      <c r="G7" s="2"/>
      <c r="H7" s="2"/>
      <c r="I7" s="2">
        <f>I6+20</f>
        <v>30</v>
      </c>
      <c r="J7" s="2">
        <f>30/B6*C6</f>
        <v>25.714285714285715</v>
      </c>
      <c r="K7" s="2">
        <f>15/B8*C8</f>
        <v>0</v>
      </c>
      <c r="L7" s="2">
        <f>10/B10*C10</f>
        <v>0</v>
      </c>
      <c r="M7" s="2">
        <f>5/B12*C12</f>
        <v>0</v>
      </c>
      <c r="N7" s="2">
        <f>5/B14*C14</f>
        <v>0</v>
      </c>
      <c r="O7" s="2">
        <f>5/B16*C16</f>
        <v>0</v>
      </c>
    </row>
    <row r="8" spans="1:15" x14ac:dyDescent="0.25">
      <c r="B8" s="2">
        <f>C2</f>
        <v>27</v>
      </c>
      <c r="C8" s="2">
        <v>0</v>
      </c>
      <c r="D8" s="3"/>
      <c r="E8" s="3">
        <f>(100/B12)*C12</f>
        <v>0</v>
      </c>
    </row>
    <row r="9" spans="1:15" x14ac:dyDescent="0.25">
      <c r="A9" t="s">
        <v>132</v>
      </c>
      <c r="B9" t="s">
        <v>129</v>
      </c>
      <c r="C9" t="s">
        <v>130</v>
      </c>
      <c r="E9" s="3">
        <f>(100/B14)*C14</f>
        <v>0</v>
      </c>
    </row>
    <row r="10" spans="1:15" x14ac:dyDescent="0.25">
      <c r="B10" s="2">
        <f>C2</f>
        <v>27</v>
      </c>
      <c r="C10" s="2">
        <v>0</v>
      </c>
      <c r="D10" s="3"/>
      <c r="E10" s="3">
        <f>(100/B16)*C16</f>
        <v>0</v>
      </c>
    </row>
    <row r="11" spans="1:15" x14ac:dyDescent="0.25">
      <c r="A11" t="s">
        <v>124</v>
      </c>
      <c r="B11" t="s">
        <v>129</v>
      </c>
      <c r="C11" t="s">
        <v>130</v>
      </c>
    </row>
    <row r="12" spans="1:15" x14ac:dyDescent="0.25">
      <c r="B12" s="2">
        <f>C2</f>
        <v>27</v>
      </c>
      <c r="C12" s="2">
        <v>0</v>
      </c>
      <c r="D12" s="3"/>
      <c r="F12" s="2"/>
      <c r="G12" s="2" t="s">
        <v>127</v>
      </c>
      <c r="H12" s="2" t="s">
        <v>133</v>
      </c>
      <c r="L12" s="3" t="s">
        <v>134</v>
      </c>
    </row>
    <row r="13" spans="1:15" ht="30" x14ac:dyDescent="0.25">
      <c r="A13" s="5" t="s">
        <v>125</v>
      </c>
      <c r="B13" t="s">
        <v>129</v>
      </c>
      <c r="C13" t="s">
        <v>130</v>
      </c>
      <c r="F13" s="2" t="s">
        <v>135</v>
      </c>
      <c r="G13" s="2">
        <f>I6</f>
        <v>10</v>
      </c>
      <c r="H13" s="2">
        <f>I7</f>
        <v>30</v>
      </c>
      <c r="L13" s="3" t="s">
        <v>134</v>
      </c>
    </row>
    <row r="14" spans="1:15" x14ac:dyDescent="0.25">
      <c r="B14" s="2">
        <f>C2</f>
        <v>27</v>
      </c>
      <c r="C14" s="2">
        <v>0</v>
      </c>
      <c r="D14" s="3"/>
      <c r="F14" s="2" t="s">
        <v>136</v>
      </c>
      <c r="G14" s="2">
        <f>J6</f>
        <v>34.285714285714285</v>
      </c>
      <c r="H14" s="2">
        <f>J7</f>
        <v>25.714285714285715</v>
      </c>
      <c r="L14" s="3"/>
    </row>
    <row r="15" spans="1:15" x14ac:dyDescent="0.25">
      <c r="A15" t="s">
        <v>126</v>
      </c>
      <c r="B15" t="s">
        <v>129</v>
      </c>
      <c r="C15" t="s">
        <v>130</v>
      </c>
      <c r="F15" s="2" t="s">
        <v>122</v>
      </c>
      <c r="G15" s="2">
        <f>K6</f>
        <v>0</v>
      </c>
      <c r="H15" s="2">
        <f>K7</f>
        <v>0</v>
      </c>
      <c r="L15" s="3"/>
    </row>
    <row r="16" spans="1:15" x14ac:dyDescent="0.25">
      <c r="B16" s="2">
        <f>C2</f>
        <v>27</v>
      </c>
      <c r="C16" s="2">
        <v>0</v>
      </c>
      <c r="D16" s="3"/>
      <c r="F16" s="2" t="s">
        <v>123</v>
      </c>
      <c r="G16" s="2">
        <f>L6</f>
        <v>0</v>
      </c>
      <c r="H16" s="2">
        <f>L7</f>
        <v>0</v>
      </c>
      <c r="L16" s="3"/>
    </row>
    <row r="17" spans="5:12" x14ac:dyDescent="0.25">
      <c r="F17" s="2" t="s">
        <v>124</v>
      </c>
      <c r="G17" s="2">
        <f>M6</f>
        <v>0</v>
      </c>
      <c r="H17" s="2">
        <f>M7</f>
        <v>0</v>
      </c>
      <c r="L17" s="3"/>
    </row>
    <row r="18" spans="5:12" ht="30" x14ac:dyDescent="0.25">
      <c r="F18" s="6" t="s">
        <v>125</v>
      </c>
      <c r="G18" s="2">
        <f>N6</f>
        <v>0</v>
      </c>
      <c r="H18" s="2">
        <f>N7</f>
        <v>0</v>
      </c>
      <c r="L18" s="3"/>
    </row>
    <row r="19" spans="5:12" x14ac:dyDescent="0.25">
      <c r="F19" s="2" t="s">
        <v>126</v>
      </c>
      <c r="G19" s="2">
        <f>O6</f>
        <v>0</v>
      </c>
      <c r="H19" s="2">
        <f>O7</f>
        <v>0</v>
      </c>
      <c r="L19" s="3"/>
    </row>
    <row r="20" spans="5:12" x14ac:dyDescent="0.25">
      <c r="F20" s="2" t="s">
        <v>137</v>
      </c>
      <c r="G20" s="8">
        <f>(G13+G14+G15+G16+G17+G18+G19)/100</f>
        <v>0.44285714285714284</v>
      </c>
      <c r="H20" s="8">
        <f>(H13+H14+H15+H16+H17+H18+H19)/100</f>
        <v>0.55714285714285716</v>
      </c>
      <c r="L20" s="3"/>
    </row>
    <row r="21" spans="5:12" x14ac:dyDescent="0.25">
      <c r="E2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report</vt:lpstr>
      <vt:lpstr>T1</vt:lpstr>
      <vt:lpstr>T2</vt:lpstr>
      <vt:lpstr>report!Print_Area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User</cp:lastModifiedBy>
  <cp:lastPrinted>2021-10-22T10:22:12Z</cp:lastPrinted>
  <dcterms:created xsi:type="dcterms:W3CDTF">2010-11-23T11:42:48Z</dcterms:created>
  <dcterms:modified xsi:type="dcterms:W3CDTF">2021-10-22T10:23:18Z</dcterms:modified>
</cp:coreProperties>
</file>